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15" windowWidth="19035" windowHeight="12015"/>
  </bookViews>
  <sheets>
    <sheet name="Instructions" sheetId="3" r:id="rId1"/>
    <sheet name="Model" sheetId="1" r:id="rId2"/>
  </sheets>
  <functionGroups/>
  <definedNames>
    <definedName name="solver_adj" localSheetId="1" hidden="1">Model!$B$54:$B$56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Model!$B$54</definedName>
    <definedName name="solver_lhs10" localSheetId="1" hidden="1">Model!$B$84</definedName>
    <definedName name="solver_lhs11" localSheetId="1" hidden="1">Model!$B$85</definedName>
    <definedName name="solver_lhs12" localSheetId="1" hidden="1">Model!$B$86</definedName>
    <definedName name="solver_lhs13" localSheetId="1" hidden="1">Model!$B$84</definedName>
    <definedName name="solver_lhs14" localSheetId="1" hidden="1">Model!$B$85</definedName>
    <definedName name="solver_lhs15" localSheetId="1" hidden="1">Model!$B$86</definedName>
    <definedName name="solver_lhs2" localSheetId="1" hidden="1">Model!$B$55</definedName>
    <definedName name="solver_lhs3" localSheetId="1" hidden="1">Model!$B$56</definedName>
    <definedName name="solver_lhs4" localSheetId="1" hidden="1">Model!$B$84</definedName>
    <definedName name="solver_lhs5" localSheetId="1" hidden="1">Model!$B$85</definedName>
    <definedName name="solver_lhs6" localSheetId="1" hidden="1">Model!$B$86</definedName>
    <definedName name="solver_lhs7" localSheetId="1" hidden="1">Model!$B$84</definedName>
    <definedName name="solver_lhs8" localSheetId="1" hidden="1">Model!$B$85</definedName>
    <definedName name="solver_lhs9" localSheetId="1" hidden="1">Model!$B$86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Model!$G$54</definedName>
    <definedName name="solver_pre" localSheetId="1" hidden="1">0.000001</definedName>
    <definedName name="solver_rel1" localSheetId="1" hidden="1">3</definedName>
    <definedName name="solver_rel10" localSheetId="1" hidden="1">3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3</definedName>
    <definedName name="solver_rel15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0.00001</definedName>
    <definedName name="solver_rhs10" localSheetId="1" hidden="1">0.00001</definedName>
    <definedName name="solver_rhs11" localSheetId="1" hidden="1">0.00001</definedName>
    <definedName name="solver_rhs12" localSheetId="1" hidden="1">0.00001</definedName>
    <definedName name="solver_rhs13" localSheetId="1" hidden="1">0.00001</definedName>
    <definedName name="solver_rhs14" localSheetId="1" hidden="1">0.00001</definedName>
    <definedName name="solver_rhs15" localSheetId="1" hidden="1">0.00001</definedName>
    <definedName name="solver_rhs2" localSheetId="1" hidden="1">0.00001</definedName>
    <definedName name="solver_rhs3" localSheetId="1" hidden="1">0.00001</definedName>
    <definedName name="solver_rhs4" localSheetId="1" hidden="1">0.00001</definedName>
    <definedName name="solver_rhs5" localSheetId="1" hidden="1">0.00001</definedName>
    <definedName name="solver_rhs6" localSheetId="1" hidden="1">0.00001</definedName>
    <definedName name="solver_rhs7" localSheetId="1" hidden="1">0.00001</definedName>
    <definedName name="solver_rhs8" localSheetId="1" hidden="1">0.00001</definedName>
    <definedName name="solver_rhs9" localSheetId="1" hidden="1">0.00001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25725" calcMode="manual"/>
</workbook>
</file>

<file path=xl/calcChain.xml><?xml version="1.0" encoding="utf-8"?>
<calcChain xmlns="http://schemas.openxmlformats.org/spreadsheetml/2006/main">
  <c r="B140" i="1"/>
  <c r="B139"/>
  <c r="E128"/>
  <c r="E127"/>
  <c r="E126"/>
  <c r="E125"/>
  <c r="E124"/>
  <c r="C124"/>
  <c r="C144" s="1"/>
  <c r="C118"/>
  <c r="D117"/>
  <c r="C117"/>
  <c r="E116"/>
  <c r="D116"/>
  <c r="C116"/>
  <c r="F115"/>
  <c r="E115"/>
  <c r="D115"/>
  <c r="C115"/>
  <c r="G114"/>
  <c r="F114"/>
  <c r="E114"/>
  <c r="D114"/>
  <c r="C114"/>
  <c r="I114" s="1"/>
  <c r="D124" s="1"/>
  <c r="E144" s="1"/>
  <c r="G89"/>
  <c r="G98" s="1"/>
  <c r="G80"/>
  <c r="C18"/>
  <c r="D17"/>
  <c r="C17"/>
  <c r="E16"/>
  <c r="D16"/>
  <c r="C16"/>
  <c r="F15"/>
  <c r="E15"/>
  <c r="D15"/>
  <c r="C15"/>
  <c r="G14"/>
  <c r="G20" s="1"/>
  <c r="F14"/>
  <c r="E14"/>
  <c r="E20" s="1"/>
  <c r="D14"/>
  <c r="C14"/>
  <c r="C20" s="1"/>
  <c r="H8"/>
  <c r="H7"/>
  <c r="H6"/>
  <c r="H5"/>
  <c r="H4"/>
  <c r="J144" s="1"/>
  <c r="K144" l="1"/>
  <c r="F144"/>
  <c r="C26"/>
  <c r="E26"/>
  <c r="C27"/>
  <c r="E27"/>
  <c r="F124"/>
  <c r="C49"/>
  <c r="C48"/>
  <c r="C45"/>
  <c r="C47"/>
  <c r="C46"/>
  <c r="E118"/>
  <c r="E48"/>
  <c r="H48" s="1"/>
  <c r="E45"/>
  <c r="E117"/>
  <c r="H117" s="1"/>
  <c r="C127" s="1"/>
  <c r="C147" s="1"/>
  <c r="E49"/>
  <c r="E47"/>
  <c r="E46"/>
  <c r="G118"/>
  <c r="G115"/>
  <c r="H115" s="1"/>
  <c r="C125" s="1"/>
  <c r="C145" s="1"/>
  <c r="G48"/>
  <c r="G47"/>
  <c r="G45"/>
  <c r="G62" s="1"/>
  <c r="G117"/>
  <c r="G116"/>
  <c r="G49"/>
  <c r="G46"/>
  <c r="H46" s="1"/>
  <c r="H50" s="1"/>
  <c r="B152" s="1"/>
  <c r="D144"/>
  <c r="Q144"/>
  <c r="C149"/>
  <c r="J145"/>
  <c r="K145" s="1"/>
  <c r="J147"/>
  <c r="K147" s="1"/>
  <c r="C28"/>
  <c r="C29"/>
  <c r="I115"/>
  <c r="D125" s="1"/>
  <c r="E145" s="1"/>
  <c r="F125"/>
  <c r="D20"/>
  <c r="F20"/>
  <c r="C25"/>
  <c r="E25"/>
  <c r="G25"/>
  <c r="F129"/>
  <c r="G145"/>
  <c r="G144"/>
  <c r="S144" s="1"/>
  <c r="S149" s="1"/>
  <c r="C31" l="1"/>
  <c r="C36" s="1"/>
  <c r="D49"/>
  <c r="H49" s="1"/>
  <c r="J148" s="1"/>
  <c r="K148" s="1"/>
  <c r="D47"/>
  <c r="D46"/>
  <c r="D118"/>
  <c r="D48"/>
  <c r="D45"/>
  <c r="E64"/>
  <c r="E73" s="1"/>
  <c r="D147"/>
  <c r="C63"/>
  <c r="C72" s="1"/>
  <c r="C62"/>
  <c r="C71"/>
  <c r="C66"/>
  <c r="C75" s="1"/>
  <c r="K149"/>
  <c r="C40"/>
  <c r="D27"/>
  <c r="D26"/>
  <c r="R144"/>
  <c r="R149" s="1"/>
  <c r="D28"/>
  <c r="C38"/>
  <c r="C37"/>
  <c r="D25"/>
  <c r="D133"/>
  <c r="V149" s="1"/>
  <c r="D136"/>
  <c r="E31"/>
  <c r="E36" s="1"/>
  <c r="F117"/>
  <c r="F116"/>
  <c r="F49"/>
  <c r="F46"/>
  <c r="F118"/>
  <c r="F48"/>
  <c r="F47"/>
  <c r="H47" s="1"/>
  <c r="J146" s="1"/>
  <c r="K146" s="1"/>
  <c r="F45"/>
  <c r="F145"/>
  <c r="S145"/>
  <c r="I144"/>
  <c r="L144" s="1"/>
  <c r="H144"/>
  <c r="H149" s="1"/>
  <c r="B153" s="1"/>
  <c r="Q145"/>
  <c r="R145" s="1"/>
  <c r="D145"/>
  <c r="E72"/>
  <c r="E63"/>
  <c r="E62"/>
  <c r="E71" s="1"/>
  <c r="C73"/>
  <c r="C64"/>
  <c r="C65"/>
  <c r="C74" s="1"/>
  <c r="C39"/>
  <c r="F26"/>
  <c r="I117"/>
  <c r="D127" s="1"/>
  <c r="E38"/>
  <c r="E37"/>
  <c r="F25"/>
  <c r="J149"/>
  <c r="M149" s="1"/>
  <c r="E89" l="1"/>
  <c r="E98" s="1"/>
  <c r="E80"/>
  <c r="C92"/>
  <c r="C101" s="1"/>
  <c r="C83"/>
  <c r="C93"/>
  <c r="C102" s="1"/>
  <c r="C84"/>
  <c r="C81"/>
  <c r="C90"/>
  <c r="C99" s="1"/>
  <c r="E82"/>
  <c r="E91"/>
  <c r="E100" s="1"/>
  <c r="E147"/>
  <c r="F127"/>
  <c r="I145"/>
  <c r="L145" s="1"/>
  <c r="L149" s="1"/>
  <c r="N149" s="1"/>
  <c r="O149" s="1"/>
  <c r="P149" s="1"/>
  <c r="H145"/>
  <c r="D74"/>
  <c r="D65"/>
  <c r="D72"/>
  <c r="D63"/>
  <c r="D149"/>
  <c r="B165" s="1"/>
  <c r="W150"/>
  <c r="F31"/>
  <c r="F37" s="1"/>
  <c r="C82"/>
  <c r="C91"/>
  <c r="C100" s="1"/>
  <c r="E81"/>
  <c r="E90"/>
  <c r="E99" s="1"/>
  <c r="B154"/>
  <c r="G153"/>
  <c r="G152" s="1"/>
  <c r="G154" s="1"/>
  <c r="G155" s="1"/>
  <c r="F62"/>
  <c r="F71" s="1"/>
  <c r="F63"/>
  <c r="F72" s="1"/>
  <c r="H116"/>
  <c r="C126" s="1"/>
  <c r="C146" s="1"/>
  <c r="I116"/>
  <c r="D126" s="1"/>
  <c r="T149"/>
  <c r="B157"/>
  <c r="U149"/>
  <c r="D31"/>
  <c r="D39" s="1"/>
  <c r="C89"/>
  <c r="C98" s="1"/>
  <c r="D104" s="1"/>
  <c r="C80"/>
  <c r="I147"/>
  <c r="L147" s="1"/>
  <c r="D62"/>
  <c r="D71" s="1"/>
  <c r="H118"/>
  <c r="C128" s="1"/>
  <c r="C148" s="1"/>
  <c r="I118"/>
  <c r="D128" s="1"/>
  <c r="D64"/>
  <c r="D73" s="1"/>
  <c r="D80" l="1"/>
  <c r="D89"/>
  <c r="D98" s="1"/>
  <c r="F90"/>
  <c r="F99" s="1"/>
  <c r="F81"/>
  <c r="B158"/>
  <c r="P150"/>
  <c r="D91"/>
  <c r="D100" s="1"/>
  <c r="D82"/>
  <c r="F80"/>
  <c r="F89"/>
  <c r="F98" s="1"/>
  <c r="D105"/>
  <c r="D148"/>
  <c r="D146"/>
  <c r="D38"/>
  <c r="D36"/>
  <c r="W149"/>
  <c r="W151" s="1"/>
  <c r="B162" s="1"/>
  <c r="F36"/>
  <c r="D37"/>
  <c r="E148"/>
  <c r="F128"/>
  <c r="E146"/>
  <c r="F126"/>
  <c r="D90"/>
  <c r="D99" s="1"/>
  <c r="D81"/>
  <c r="D106" s="1"/>
  <c r="D107" s="1"/>
  <c r="G54" s="1"/>
  <c r="D83"/>
  <c r="D92"/>
  <c r="D101" s="1"/>
  <c r="F147"/>
  <c r="S147"/>
  <c r="G147"/>
  <c r="H147" s="1"/>
  <c r="Q147"/>
  <c r="R147" s="1"/>
  <c r="F146" l="1"/>
  <c r="G146"/>
  <c r="S146" s="1"/>
  <c r="F148"/>
  <c r="G148"/>
  <c r="S148" s="1"/>
  <c r="I146"/>
  <c r="L146" s="1"/>
  <c r="H146"/>
  <c r="I148"/>
  <c r="L148" s="1"/>
  <c r="H148"/>
  <c r="B159"/>
  <c r="G160"/>
  <c r="G159" s="1"/>
  <c r="G161" s="1"/>
  <c r="G162" s="1"/>
  <c r="Q146"/>
  <c r="R146" s="1"/>
  <c r="Q148"/>
  <c r="R148" s="1"/>
</calcChain>
</file>

<file path=xl/sharedStrings.xml><?xml version="1.0" encoding="utf-8"?>
<sst xmlns="http://schemas.openxmlformats.org/spreadsheetml/2006/main" count="87" uniqueCount="74">
  <si>
    <t>All Claims</t>
  </si>
  <si>
    <t>Earned Premium</t>
  </si>
  <si>
    <t>All Claims: Incurred per $1m Earned</t>
  </si>
  <si>
    <t>Mean</t>
  </si>
  <si>
    <t>Residuals</t>
  </si>
  <si>
    <t>Standardised Residuals</t>
  </si>
  <si>
    <t>Expected Values</t>
  </si>
  <si>
    <t>One Factor Model</t>
  </si>
  <si>
    <t>function to minimise</t>
  </si>
  <si>
    <t>Sigma(ij)</t>
  </si>
  <si>
    <t>Squared Standardised Residuals</t>
  </si>
  <si>
    <t>Average</t>
  </si>
  <si>
    <t>Likelihoods</t>
  </si>
  <si>
    <t>n</t>
  </si>
  <si>
    <t>Implied Claim Counts</t>
  </si>
  <si>
    <t>Projected Implied Claim Counts</t>
  </si>
  <si>
    <t>Ultimate Implied Claim Counts</t>
  </si>
  <si>
    <t>Implied Average Claim Size</t>
  </si>
  <si>
    <t>Na</t>
  </si>
  <si>
    <t>Estimated Unearned Premium</t>
  </si>
  <si>
    <t>Np</t>
  </si>
  <si>
    <t>alpha^2</t>
  </si>
  <si>
    <t>beta^2</t>
  </si>
  <si>
    <t>alpha^2+beta^2/x</t>
  </si>
  <si>
    <t>z^2*(alpha^2+beta^2/x)</t>
  </si>
  <si>
    <t>sigmai^2</t>
  </si>
  <si>
    <t>Di</t>
  </si>
  <si>
    <t>Di^2</t>
  </si>
  <si>
    <t>Di^2+Sigma^2</t>
  </si>
  <si>
    <t>(1/n(sum(Di)))^2</t>
  </si>
  <si>
    <t>1/n(sum(Di^2+Sigma^2))</t>
  </si>
  <si>
    <t>1/n(sum(Di^2+Sigma^2))-(1/n(sum(Di)))^2</t>
  </si>
  <si>
    <t>sigmap^2</t>
  </si>
  <si>
    <t>z*(x+z)</t>
  </si>
  <si>
    <t>z*(x+z)*(alpha^2+beta^2/x)</t>
  </si>
  <si>
    <t>(x+z)^2*(alpha^2+beta^2/x)</t>
  </si>
  <si>
    <t>alpha^2*np*na</t>
  </si>
  <si>
    <t>alpha^2*np^2+beta^2*np</t>
  </si>
  <si>
    <t>alpha^2*na^2+beta^2*na</t>
  </si>
  <si>
    <t>Outstanding Claims</t>
  </si>
  <si>
    <t>Central Estimate</t>
  </si>
  <si>
    <t>CoV</t>
  </si>
  <si>
    <t>Risk Margin</t>
  </si>
  <si>
    <t>Premium Liability - Variance Estimate</t>
  </si>
  <si>
    <t>Correlation Coefficient Between Premium Liability and Outstanding Claim Liability</t>
  </si>
  <si>
    <t>Maximum Possible Correlation of OSC to other lines</t>
  </si>
  <si>
    <t>mean</t>
  </si>
  <si>
    <t>stdev</t>
  </si>
  <si>
    <t>75th Percentile</t>
  </si>
  <si>
    <t>StDev</t>
  </si>
  <si>
    <t>Scale</t>
  </si>
  <si>
    <t>Alpha</t>
  </si>
  <si>
    <t>Beta</t>
  </si>
  <si>
    <t>Function to minimise</t>
  </si>
  <si>
    <t>Sum of log-likelihood</t>
  </si>
  <si>
    <t>Sum of squared standardised residuals</t>
  </si>
  <si>
    <t>Calculations</t>
  </si>
  <si>
    <t>Accident Period</t>
  </si>
  <si>
    <t>Z</t>
  </si>
  <si>
    <t>Z^2</t>
  </si>
  <si>
    <t>X</t>
  </si>
  <si>
    <t>X^2</t>
  </si>
  <si>
    <t>Corr</t>
  </si>
  <si>
    <t>Premium Liabilities</t>
  </si>
  <si>
    <t>Instructions</t>
  </si>
  <si>
    <t>6) If required, reset parameters and run the solver again.</t>
  </si>
  <si>
    <t>5) Run the solver to calculated alpha and beta parameters by clicking "Run Solver" button.</t>
  </si>
  <si>
    <t>7) Final results will be presented in the section highlighted in Green.</t>
  </si>
  <si>
    <t>4) Enter estimated unearned premium.</t>
  </si>
  <si>
    <t>3) Enter estimated earned premium for the next accident period.</t>
  </si>
  <si>
    <t>1) Enter the size of the triangle and click on the 'Resize Triangle" button.</t>
  </si>
  <si>
    <t>Triangle Size</t>
  </si>
  <si>
    <t>Estimated Earned Premium For Accident Period 6</t>
  </si>
  <si>
    <t>2) Go to "Model" sheet and enter earned premium and incremental payments in cells highlighted in yellow under "All Claims".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</si>
</sst>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73" formatCode="0.###0"/>
    <numFmt numFmtId="174" formatCode="##,##0"/>
    <numFmt numFmtId="179" formatCode="#,##0.##0"/>
    <numFmt numFmtId="184" formatCode="0.#####0"/>
    <numFmt numFmtId="185" formatCode="00.000%"/>
    <numFmt numFmtId="188" formatCode="#,###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3" fontId="2" fillId="0" borderId="0" xfId="0" applyNumberFormat="1" applyFont="1"/>
    <xf numFmtId="173" fontId="0" fillId="0" borderId="0" xfId="0" applyNumberFormat="1"/>
    <xf numFmtId="3" fontId="3" fillId="0" borderId="0" xfId="0" applyNumberFormat="1" applyFont="1"/>
    <xf numFmtId="174" fontId="0" fillId="0" borderId="0" xfId="0" applyNumberFormat="1"/>
    <xf numFmtId="0" fontId="2" fillId="0" borderId="0" xfId="0" applyFont="1" applyAlignment="1">
      <alignment wrapText="1"/>
    </xf>
    <xf numFmtId="179" fontId="0" fillId="0" borderId="0" xfId="0" applyNumberFormat="1"/>
    <xf numFmtId="0" fontId="0" fillId="2" borderId="0" xfId="0" applyFill="1"/>
    <xf numFmtId="3" fontId="0" fillId="2" borderId="0" xfId="0" applyNumberFormat="1" applyFill="1"/>
    <xf numFmtId="184" fontId="0" fillId="0" borderId="0" xfId="0" applyNumberFormat="1"/>
    <xf numFmtId="185" fontId="0" fillId="0" borderId="0" xfId="0" applyNumberFormat="1"/>
    <xf numFmtId="0" fontId="0" fillId="0" borderId="5" xfId="0" applyBorder="1"/>
    <xf numFmtId="0" fontId="0" fillId="0" borderId="0" xfId="0" applyBorder="1"/>
    <xf numFmtId="0" fontId="1" fillId="0" borderId="5" xfId="1" applyBorder="1"/>
    <xf numFmtId="0" fontId="1" fillId="0" borderId="0" xfId="1" applyBorder="1"/>
    <xf numFmtId="0" fontId="2" fillId="4" borderId="2" xfId="0" applyFont="1" applyFill="1" applyBorder="1"/>
    <xf numFmtId="0" fontId="0" fillId="4" borderId="5" xfId="0" applyFill="1" applyBorder="1"/>
    <xf numFmtId="0" fontId="0" fillId="4" borderId="3" xfId="0" applyFill="1" applyBorder="1"/>
    <xf numFmtId="0" fontId="2" fillId="4" borderId="9" xfId="0" applyFont="1" applyFill="1" applyBorder="1" applyAlignment="1">
      <alignment horizontal="right"/>
    </xf>
    <xf numFmtId="0" fontId="0" fillId="4" borderId="0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8" xfId="0" applyFill="1" applyBorder="1"/>
    <xf numFmtId="0" fontId="2" fillId="4" borderId="9" xfId="0" applyFont="1" applyFill="1" applyBorder="1"/>
    <xf numFmtId="185" fontId="0" fillId="4" borderId="0" xfId="0" applyNumberFormat="1" applyFill="1" applyBorder="1"/>
    <xf numFmtId="185" fontId="0" fillId="4" borderId="6" xfId="0" applyNumberFormat="1" applyFill="1" applyBorder="1"/>
    <xf numFmtId="188" fontId="0" fillId="4" borderId="0" xfId="0" applyNumberFormat="1" applyFill="1" applyBorder="1"/>
    <xf numFmtId="0" fontId="0" fillId="4" borderId="0" xfId="0" applyFill="1"/>
    <xf numFmtId="0" fontId="0" fillId="3" borderId="4" xfId="0" applyFill="1" applyBorder="1" applyProtection="1">
      <protection locked="0"/>
    </xf>
    <xf numFmtId="0" fontId="1" fillId="0" borderId="0" xfId="0" applyFont="1" applyFill="1" applyBorder="1" applyAlignment="1">
      <alignment horizontal="right"/>
    </xf>
    <xf numFmtId="0" fontId="0" fillId="0" borderId="1" xfId="0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AEAE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1:H8"/>
  <sheetViews>
    <sheetView tabSelected="1" workbookViewId="0">
      <selection activeCell="G24" sqref="G24"/>
    </sheetView>
  </sheetViews>
  <sheetFormatPr defaultRowHeight="15"/>
  <sheetData>
    <row r="1" spans="3:8" ht="15.75" thickBot="1">
      <c r="H1" s="4" t="s">
        <v>64</v>
      </c>
    </row>
    <row r="2" spans="3:8" ht="15.75" thickBot="1">
      <c r="C2" s="35" t="s">
        <v>71</v>
      </c>
      <c r="D2" s="36"/>
      <c r="E2" s="34">
        <v>5</v>
      </c>
      <c r="H2" t="s">
        <v>70</v>
      </c>
    </row>
    <row r="3" spans="3:8">
      <c r="H3" t="s">
        <v>73</v>
      </c>
    </row>
    <row r="4" spans="3:8">
      <c r="H4" t="s">
        <v>69</v>
      </c>
    </row>
    <row r="5" spans="3:8">
      <c r="H5" t="s">
        <v>68</v>
      </c>
    </row>
    <row r="6" spans="3:8">
      <c r="H6" t="s">
        <v>66</v>
      </c>
    </row>
    <row r="7" spans="3:8">
      <c r="H7" t="s">
        <v>65</v>
      </c>
    </row>
    <row r="8" spans="3:8">
      <c r="H8" t="s">
        <v>67</v>
      </c>
    </row>
  </sheetData>
  <mergeCells count="1">
    <mergeCell ref="C2:D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430"/>
  <sheetViews>
    <sheetView workbookViewId="0">
      <selection activeCell="A151" sqref="A151:D165"/>
    </sheetView>
  </sheetViews>
  <sheetFormatPr defaultRowHeight="12.75"/>
  <cols>
    <col min="1" max="1" width="25.140625" style="1" customWidth="1"/>
    <col min="2" max="2" width="21.85546875" style="18" customWidth="1"/>
    <col min="3" max="3" width="22.42578125" style="18" bestFit="1" customWidth="1"/>
    <col min="4" max="4" width="17.85546875" style="18" bestFit="1" customWidth="1"/>
    <col min="5" max="5" width="19.42578125" style="18" customWidth="1"/>
    <col min="6" max="6" width="18.7109375" style="18" bestFit="1" customWidth="1"/>
    <col min="7" max="7" width="21" style="18" customWidth="1"/>
    <col min="8" max="8" width="22.42578125" style="18" bestFit="1" customWidth="1"/>
    <col min="9" max="9" width="33.28515625" style="18" bestFit="1" customWidth="1"/>
    <col min="10" max="10" width="13.7109375" style="18" customWidth="1"/>
    <col min="11" max="11" width="18.5703125" style="18" bestFit="1" customWidth="1"/>
    <col min="12" max="12" width="33.28515625" style="18" bestFit="1" customWidth="1"/>
    <col min="13" max="13" width="17.5703125" style="18" bestFit="1" customWidth="1"/>
    <col min="14" max="14" width="32.28515625" style="18" bestFit="1" customWidth="1"/>
    <col min="15" max="15" width="39.28515625" style="18" bestFit="1" customWidth="1"/>
    <col min="16" max="16" width="31.28515625" style="18" bestFit="1" customWidth="1"/>
    <col min="17" max="17" width="17.5703125" style="1" bestFit="1" customWidth="1"/>
    <col min="18" max="18" width="25.85546875" style="1" bestFit="1" customWidth="1"/>
    <col min="19" max="19" width="26" style="1" bestFit="1" customWidth="1"/>
    <col min="20" max="20" width="16.42578125" style="1" bestFit="1" customWidth="1"/>
    <col min="21" max="21" width="23.85546875" style="1" bestFit="1" customWidth="1"/>
    <col min="22" max="22" width="23.5703125" style="1" bestFit="1" customWidth="1"/>
    <col min="23" max="23" width="8.5703125" style="1" bestFit="1" customWidth="1"/>
    <col min="24" max="24" width="21.42578125" style="1" bestFit="1" customWidth="1"/>
    <col min="25" max="256" width="9.140625" style="1"/>
    <col min="257" max="257" width="25.140625" style="1" customWidth="1"/>
    <col min="258" max="258" width="21.85546875" style="1" customWidth="1"/>
    <col min="259" max="259" width="22.42578125" style="1" bestFit="1" customWidth="1"/>
    <col min="260" max="260" width="17.85546875" style="1" bestFit="1" customWidth="1"/>
    <col min="261" max="261" width="19.42578125" style="1" customWidth="1"/>
    <col min="262" max="262" width="18.7109375" style="1" bestFit="1" customWidth="1"/>
    <col min="263" max="263" width="21" style="1" customWidth="1"/>
    <col min="264" max="264" width="20" style="1" bestFit="1" customWidth="1"/>
    <col min="265" max="265" width="20.85546875" style="1" bestFit="1" customWidth="1"/>
    <col min="266" max="266" width="13.7109375" style="1" customWidth="1"/>
    <col min="267" max="268" width="17.7109375" style="1" bestFit="1" customWidth="1"/>
    <col min="269" max="269" width="16" style="1" bestFit="1" customWidth="1"/>
    <col min="270" max="270" width="21.42578125" style="1" bestFit="1" customWidth="1"/>
    <col min="271" max="271" width="23.28515625" style="1" customWidth="1"/>
    <col min="272" max="272" width="16" style="1" bestFit="1" customWidth="1"/>
    <col min="273" max="274" width="9.140625" style="1"/>
    <col min="275" max="275" width="23.42578125" style="1" bestFit="1" customWidth="1"/>
    <col min="276" max="276" width="12.5703125" style="1" bestFit="1" customWidth="1"/>
    <col min="277" max="278" width="21" style="1" bestFit="1" customWidth="1"/>
    <col min="279" max="279" width="7.7109375" style="1" bestFit="1" customWidth="1"/>
    <col min="280" max="280" width="21.42578125" style="1" bestFit="1" customWidth="1"/>
    <col min="281" max="512" width="9.140625" style="1"/>
    <col min="513" max="513" width="25.140625" style="1" customWidth="1"/>
    <col min="514" max="514" width="21.85546875" style="1" customWidth="1"/>
    <col min="515" max="515" width="22.42578125" style="1" bestFit="1" customWidth="1"/>
    <col min="516" max="516" width="17.85546875" style="1" bestFit="1" customWidth="1"/>
    <col min="517" max="517" width="19.42578125" style="1" customWidth="1"/>
    <col min="518" max="518" width="18.7109375" style="1" bestFit="1" customWidth="1"/>
    <col min="519" max="519" width="21" style="1" customWidth="1"/>
    <col min="520" max="520" width="20" style="1" bestFit="1" customWidth="1"/>
    <col min="521" max="521" width="20.85546875" style="1" bestFit="1" customWidth="1"/>
    <col min="522" max="522" width="13.7109375" style="1" customWidth="1"/>
    <col min="523" max="524" width="17.7109375" style="1" bestFit="1" customWidth="1"/>
    <col min="525" max="525" width="16" style="1" bestFit="1" customWidth="1"/>
    <col min="526" max="526" width="21.42578125" style="1" bestFit="1" customWidth="1"/>
    <col min="527" max="527" width="23.28515625" style="1" customWidth="1"/>
    <col min="528" max="528" width="16" style="1" bestFit="1" customWidth="1"/>
    <col min="529" max="530" width="9.140625" style="1"/>
    <col min="531" max="531" width="23.42578125" style="1" bestFit="1" customWidth="1"/>
    <col min="532" max="532" width="12.5703125" style="1" bestFit="1" customWidth="1"/>
    <col min="533" max="534" width="21" style="1" bestFit="1" customWidth="1"/>
    <col min="535" max="535" width="7.7109375" style="1" bestFit="1" customWidth="1"/>
    <col min="536" max="536" width="21.42578125" style="1" bestFit="1" customWidth="1"/>
    <col min="537" max="768" width="9.140625" style="1"/>
    <col min="769" max="769" width="25.140625" style="1" customWidth="1"/>
    <col min="770" max="770" width="21.85546875" style="1" customWidth="1"/>
    <col min="771" max="771" width="22.42578125" style="1" bestFit="1" customWidth="1"/>
    <col min="772" max="772" width="17.85546875" style="1" bestFit="1" customWidth="1"/>
    <col min="773" max="773" width="19.42578125" style="1" customWidth="1"/>
    <col min="774" max="774" width="18.7109375" style="1" bestFit="1" customWidth="1"/>
    <col min="775" max="775" width="21" style="1" customWidth="1"/>
    <col min="776" max="776" width="20" style="1" bestFit="1" customWidth="1"/>
    <col min="777" max="777" width="20.85546875" style="1" bestFit="1" customWidth="1"/>
    <col min="778" max="778" width="13.7109375" style="1" customWidth="1"/>
    <col min="779" max="780" width="17.7109375" style="1" bestFit="1" customWidth="1"/>
    <col min="781" max="781" width="16" style="1" bestFit="1" customWidth="1"/>
    <col min="782" max="782" width="21.42578125" style="1" bestFit="1" customWidth="1"/>
    <col min="783" max="783" width="23.28515625" style="1" customWidth="1"/>
    <col min="784" max="784" width="16" style="1" bestFit="1" customWidth="1"/>
    <col min="785" max="786" width="9.140625" style="1"/>
    <col min="787" max="787" width="23.42578125" style="1" bestFit="1" customWidth="1"/>
    <col min="788" max="788" width="12.5703125" style="1" bestFit="1" customWidth="1"/>
    <col min="789" max="790" width="21" style="1" bestFit="1" customWidth="1"/>
    <col min="791" max="791" width="7.7109375" style="1" bestFit="1" customWidth="1"/>
    <col min="792" max="792" width="21.42578125" style="1" bestFit="1" customWidth="1"/>
    <col min="793" max="1024" width="9.140625" style="1"/>
    <col min="1025" max="1025" width="25.140625" style="1" customWidth="1"/>
    <col min="1026" max="1026" width="21.85546875" style="1" customWidth="1"/>
    <col min="1027" max="1027" width="22.42578125" style="1" bestFit="1" customWidth="1"/>
    <col min="1028" max="1028" width="17.85546875" style="1" bestFit="1" customWidth="1"/>
    <col min="1029" max="1029" width="19.42578125" style="1" customWidth="1"/>
    <col min="1030" max="1030" width="18.7109375" style="1" bestFit="1" customWidth="1"/>
    <col min="1031" max="1031" width="21" style="1" customWidth="1"/>
    <col min="1032" max="1032" width="20" style="1" bestFit="1" customWidth="1"/>
    <col min="1033" max="1033" width="20.85546875" style="1" bestFit="1" customWidth="1"/>
    <col min="1034" max="1034" width="13.7109375" style="1" customWidth="1"/>
    <col min="1035" max="1036" width="17.7109375" style="1" bestFit="1" customWidth="1"/>
    <col min="1037" max="1037" width="16" style="1" bestFit="1" customWidth="1"/>
    <col min="1038" max="1038" width="21.42578125" style="1" bestFit="1" customWidth="1"/>
    <col min="1039" max="1039" width="23.28515625" style="1" customWidth="1"/>
    <col min="1040" max="1040" width="16" style="1" bestFit="1" customWidth="1"/>
    <col min="1041" max="1042" width="9.140625" style="1"/>
    <col min="1043" max="1043" width="23.42578125" style="1" bestFit="1" customWidth="1"/>
    <col min="1044" max="1044" width="12.5703125" style="1" bestFit="1" customWidth="1"/>
    <col min="1045" max="1046" width="21" style="1" bestFit="1" customWidth="1"/>
    <col min="1047" max="1047" width="7.7109375" style="1" bestFit="1" customWidth="1"/>
    <col min="1048" max="1048" width="21.42578125" style="1" bestFit="1" customWidth="1"/>
    <col min="1049" max="1280" width="9.140625" style="1"/>
    <col min="1281" max="1281" width="25.140625" style="1" customWidth="1"/>
    <col min="1282" max="1282" width="21.85546875" style="1" customWidth="1"/>
    <col min="1283" max="1283" width="22.42578125" style="1" bestFit="1" customWidth="1"/>
    <col min="1284" max="1284" width="17.85546875" style="1" bestFit="1" customWidth="1"/>
    <col min="1285" max="1285" width="19.42578125" style="1" customWidth="1"/>
    <col min="1286" max="1286" width="18.7109375" style="1" bestFit="1" customWidth="1"/>
    <col min="1287" max="1287" width="21" style="1" customWidth="1"/>
    <col min="1288" max="1288" width="20" style="1" bestFit="1" customWidth="1"/>
    <col min="1289" max="1289" width="20.85546875" style="1" bestFit="1" customWidth="1"/>
    <col min="1290" max="1290" width="13.7109375" style="1" customWidth="1"/>
    <col min="1291" max="1292" width="17.7109375" style="1" bestFit="1" customWidth="1"/>
    <col min="1293" max="1293" width="16" style="1" bestFit="1" customWidth="1"/>
    <col min="1294" max="1294" width="21.42578125" style="1" bestFit="1" customWidth="1"/>
    <col min="1295" max="1295" width="23.28515625" style="1" customWidth="1"/>
    <col min="1296" max="1296" width="16" style="1" bestFit="1" customWidth="1"/>
    <col min="1297" max="1298" width="9.140625" style="1"/>
    <col min="1299" max="1299" width="23.42578125" style="1" bestFit="1" customWidth="1"/>
    <col min="1300" max="1300" width="12.5703125" style="1" bestFit="1" customWidth="1"/>
    <col min="1301" max="1302" width="21" style="1" bestFit="1" customWidth="1"/>
    <col min="1303" max="1303" width="7.7109375" style="1" bestFit="1" customWidth="1"/>
    <col min="1304" max="1304" width="21.42578125" style="1" bestFit="1" customWidth="1"/>
    <col min="1305" max="1536" width="9.140625" style="1"/>
    <col min="1537" max="1537" width="25.140625" style="1" customWidth="1"/>
    <col min="1538" max="1538" width="21.85546875" style="1" customWidth="1"/>
    <col min="1539" max="1539" width="22.42578125" style="1" bestFit="1" customWidth="1"/>
    <col min="1540" max="1540" width="17.85546875" style="1" bestFit="1" customWidth="1"/>
    <col min="1541" max="1541" width="19.42578125" style="1" customWidth="1"/>
    <col min="1542" max="1542" width="18.7109375" style="1" bestFit="1" customWidth="1"/>
    <col min="1543" max="1543" width="21" style="1" customWidth="1"/>
    <col min="1544" max="1544" width="20" style="1" bestFit="1" customWidth="1"/>
    <col min="1545" max="1545" width="20.85546875" style="1" bestFit="1" customWidth="1"/>
    <col min="1546" max="1546" width="13.7109375" style="1" customWidth="1"/>
    <col min="1547" max="1548" width="17.7109375" style="1" bestFit="1" customWidth="1"/>
    <col min="1549" max="1549" width="16" style="1" bestFit="1" customWidth="1"/>
    <col min="1550" max="1550" width="21.42578125" style="1" bestFit="1" customWidth="1"/>
    <col min="1551" max="1551" width="23.28515625" style="1" customWidth="1"/>
    <col min="1552" max="1552" width="16" style="1" bestFit="1" customWidth="1"/>
    <col min="1553" max="1554" width="9.140625" style="1"/>
    <col min="1555" max="1555" width="23.42578125" style="1" bestFit="1" customWidth="1"/>
    <col min="1556" max="1556" width="12.5703125" style="1" bestFit="1" customWidth="1"/>
    <col min="1557" max="1558" width="21" style="1" bestFit="1" customWidth="1"/>
    <col min="1559" max="1559" width="7.7109375" style="1" bestFit="1" customWidth="1"/>
    <col min="1560" max="1560" width="21.42578125" style="1" bestFit="1" customWidth="1"/>
    <col min="1561" max="1792" width="9.140625" style="1"/>
    <col min="1793" max="1793" width="25.140625" style="1" customWidth="1"/>
    <col min="1794" max="1794" width="21.85546875" style="1" customWidth="1"/>
    <col min="1795" max="1795" width="22.42578125" style="1" bestFit="1" customWidth="1"/>
    <col min="1796" max="1796" width="17.85546875" style="1" bestFit="1" customWidth="1"/>
    <col min="1797" max="1797" width="19.42578125" style="1" customWidth="1"/>
    <col min="1798" max="1798" width="18.7109375" style="1" bestFit="1" customWidth="1"/>
    <col min="1799" max="1799" width="21" style="1" customWidth="1"/>
    <col min="1800" max="1800" width="20" style="1" bestFit="1" customWidth="1"/>
    <col min="1801" max="1801" width="20.85546875" style="1" bestFit="1" customWidth="1"/>
    <col min="1802" max="1802" width="13.7109375" style="1" customWidth="1"/>
    <col min="1803" max="1804" width="17.7109375" style="1" bestFit="1" customWidth="1"/>
    <col min="1805" max="1805" width="16" style="1" bestFit="1" customWidth="1"/>
    <col min="1806" max="1806" width="21.42578125" style="1" bestFit="1" customWidth="1"/>
    <col min="1807" max="1807" width="23.28515625" style="1" customWidth="1"/>
    <col min="1808" max="1808" width="16" style="1" bestFit="1" customWidth="1"/>
    <col min="1809" max="1810" width="9.140625" style="1"/>
    <col min="1811" max="1811" width="23.42578125" style="1" bestFit="1" customWidth="1"/>
    <col min="1812" max="1812" width="12.5703125" style="1" bestFit="1" customWidth="1"/>
    <col min="1813" max="1814" width="21" style="1" bestFit="1" customWidth="1"/>
    <col min="1815" max="1815" width="7.7109375" style="1" bestFit="1" customWidth="1"/>
    <col min="1816" max="1816" width="21.42578125" style="1" bestFit="1" customWidth="1"/>
    <col min="1817" max="2048" width="9.140625" style="1"/>
    <col min="2049" max="2049" width="25.140625" style="1" customWidth="1"/>
    <col min="2050" max="2050" width="21.85546875" style="1" customWidth="1"/>
    <col min="2051" max="2051" width="22.42578125" style="1" bestFit="1" customWidth="1"/>
    <col min="2052" max="2052" width="17.85546875" style="1" bestFit="1" customWidth="1"/>
    <col min="2053" max="2053" width="19.42578125" style="1" customWidth="1"/>
    <col min="2054" max="2054" width="18.7109375" style="1" bestFit="1" customWidth="1"/>
    <col min="2055" max="2055" width="21" style="1" customWidth="1"/>
    <col min="2056" max="2056" width="20" style="1" bestFit="1" customWidth="1"/>
    <col min="2057" max="2057" width="20.85546875" style="1" bestFit="1" customWidth="1"/>
    <col min="2058" max="2058" width="13.7109375" style="1" customWidth="1"/>
    <col min="2059" max="2060" width="17.7109375" style="1" bestFit="1" customWidth="1"/>
    <col min="2061" max="2061" width="16" style="1" bestFit="1" customWidth="1"/>
    <col min="2062" max="2062" width="21.42578125" style="1" bestFit="1" customWidth="1"/>
    <col min="2063" max="2063" width="23.28515625" style="1" customWidth="1"/>
    <col min="2064" max="2064" width="16" style="1" bestFit="1" customWidth="1"/>
    <col min="2065" max="2066" width="9.140625" style="1"/>
    <col min="2067" max="2067" width="23.42578125" style="1" bestFit="1" customWidth="1"/>
    <col min="2068" max="2068" width="12.5703125" style="1" bestFit="1" customWidth="1"/>
    <col min="2069" max="2070" width="21" style="1" bestFit="1" customWidth="1"/>
    <col min="2071" max="2071" width="7.7109375" style="1" bestFit="1" customWidth="1"/>
    <col min="2072" max="2072" width="21.42578125" style="1" bestFit="1" customWidth="1"/>
    <col min="2073" max="2304" width="9.140625" style="1"/>
    <col min="2305" max="2305" width="25.140625" style="1" customWidth="1"/>
    <col min="2306" max="2306" width="21.85546875" style="1" customWidth="1"/>
    <col min="2307" max="2307" width="22.42578125" style="1" bestFit="1" customWidth="1"/>
    <col min="2308" max="2308" width="17.85546875" style="1" bestFit="1" customWidth="1"/>
    <col min="2309" max="2309" width="19.42578125" style="1" customWidth="1"/>
    <col min="2310" max="2310" width="18.7109375" style="1" bestFit="1" customWidth="1"/>
    <col min="2311" max="2311" width="21" style="1" customWidth="1"/>
    <col min="2312" max="2312" width="20" style="1" bestFit="1" customWidth="1"/>
    <col min="2313" max="2313" width="20.85546875" style="1" bestFit="1" customWidth="1"/>
    <col min="2314" max="2314" width="13.7109375" style="1" customWidth="1"/>
    <col min="2315" max="2316" width="17.7109375" style="1" bestFit="1" customWidth="1"/>
    <col min="2317" max="2317" width="16" style="1" bestFit="1" customWidth="1"/>
    <col min="2318" max="2318" width="21.42578125" style="1" bestFit="1" customWidth="1"/>
    <col min="2319" max="2319" width="23.28515625" style="1" customWidth="1"/>
    <col min="2320" max="2320" width="16" style="1" bestFit="1" customWidth="1"/>
    <col min="2321" max="2322" width="9.140625" style="1"/>
    <col min="2323" max="2323" width="23.42578125" style="1" bestFit="1" customWidth="1"/>
    <col min="2324" max="2324" width="12.5703125" style="1" bestFit="1" customWidth="1"/>
    <col min="2325" max="2326" width="21" style="1" bestFit="1" customWidth="1"/>
    <col min="2327" max="2327" width="7.7109375" style="1" bestFit="1" customWidth="1"/>
    <col min="2328" max="2328" width="21.42578125" style="1" bestFit="1" customWidth="1"/>
    <col min="2329" max="2560" width="9.140625" style="1"/>
    <col min="2561" max="2561" width="25.140625" style="1" customWidth="1"/>
    <col min="2562" max="2562" width="21.85546875" style="1" customWidth="1"/>
    <col min="2563" max="2563" width="22.42578125" style="1" bestFit="1" customWidth="1"/>
    <col min="2564" max="2564" width="17.85546875" style="1" bestFit="1" customWidth="1"/>
    <col min="2565" max="2565" width="19.42578125" style="1" customWidth="1"/>
    <col min="2566" max="2566" width="18.7109375" style="1" bestFit="1" customWidth="1"/>
    <col min="2567" max="2567" width="21" style="1" customWidth="1"/>
    <col min="2568" max="2568" width="20" style="1" bestFit="1" customWidth="1"/>
    <col min="2569" max="2569" width="20.85546875" style="1" bestFit="1" customWidth="1"/>
    <col min="2570" max="2570" width="13.7109375" style="1" customWidth="1"/>
    <col min="2571" max="2572" width="17.7109375" style="1" bestFit="1" customWidth="1"/>
    <col min="2573" max="2573" width="16" style="1" bestFit="1" customWidth="1"/>
    <col min="2574" max="2574" width="21.42578125" style="1" bestFit="1" customWidth="1"/>
    <col min="2575" max="2575" width="23.28515625" style="1" customWidth="1"/>
    <col min="2576" max="2576" width="16" style="1" bestFit="1" customWidth="1"/>
    <col min="2577" max="2578" width="9.140625" style="1"/>
    <col min="2579" max="2579" width="23.42578125" style="1" bestFit="1" customWidth="1"/>
    <col min="2580" max="2580" width="12.5703125" style="1" bestFit="1" customWidth="1"/>
    <col min="2581" max="2582" width="21" style="1" bestFit="1" customWidth="1"/>
    <col min="2583" max="2583" width="7.7109375" style="1" bestFit="1" customWidth="1"/>
    <col min="2584" max="2584" width="21.42578125" style="1" bestFit="1" customWidth="1"/>
    <col min="2585" max="2816" width="9.140625" style="1"/>
    <col min="2817" max="2817" width="25.140625" style="1" customWidth="1"/>
    <col min="2818" max="2818" width="21.85546875" style="1" customWidth="1"/>
    <col min="2819" max="2819" width="22.42578125" style="1" bestFit="1" customWidth="1"/>
    <col min="2820" max="2820" width="17.85546875" style="1" bestFit="1" customWidth="1"/>
    <col min="2821" max="2821" width="19.42578125" style="1" customWidth="1"/>
    <col min="2822" max="2822" width="18.7109375" style="1" bestFit="1" customWidth="1"/>
    <col min="2823" max="2823" width="21" style="1" customWidth="1"/>
    <col min="2824" max="2824" width="20" style="1" bestFit="1" customWidth="1"/>
    <col min="2825" max="2825" width="20.85546875" style="1" bestFit="1" customWidth="1"/>
    <col min="2826" max="2826" width="13.7109375" style="1" customWidth="1"/>
    <col min="2827" max="2828" width="17.7109375" style="1" bestFit="1" customWidth="1"/>
    <col min="2829" max="2829" width="16" style="1" bestFit="1" customWidth="1"/>
    <col min="2830" max="2830" width="21.42578125" style="1" bestFit="1" customWidth="1"/>
    <col min="2831" max="2831" width="23.28515625" style="1" customWidth="1"/>
    <col min="2832" max="2832" width="16" style="1" bestFit="1" customWidth="1"/>
    <col min="2833" max="2834" width="9.140625" style="1"/>
    <col min="2835" max="2835" width="23.42578125" style="1" bestFit="1" customWidth="1"/>
    <col min="2836" max="2836" width="12.5703125" style="1" bestFit="1" customWidth="1"/>
    <col min="2837" max="2838" width="21" style="1" bestFit="1" customWidth="1"/>
    <col min="2839" max="2839" width="7.7109375" style="1" bestFit="1" customWidth="1"/>
    <col min="2840" max="2840" width="21.42578125" style="1" bestFit="1" customWidth="1"/>
    <col min="2841" max="3072" width="9.140625" style="1"/>
    <col min="3073" max="3073" width="25.140625" style="1" customWidth="1"/>
    <col min="3074" max="3074" width="21.85546875" style="1" customWidth="1"/>
    <col min="3075" max="3075" width="22.42578125" style="1" bestFit="1" customWidth="1"/>
    <col min="3076" max="3076" width="17.85546875" style="1" bestFit="1" customWidth="1"/>
    <col min="3077" max="3077" width="19.42578125" style="1" customWidth="1"/>
    <col min="3078" max="3078" width="18.7109375" style="1" bestFit="1" customWidth="1"/>
    <col min="3079" max="3079" width="21" style="1" customWidth="1"/>
    <col min="3080" max="3080" width="20" style="1" bestFit="1" customWidth="1"/>
    <col min="3081" max="3081" width="20.85546875" style="1" bestFit="1" customWidth="1"/>
    <col min="3082" max="3082" width="13.7109375" style="1" customWidth="1"/>
    <col min="3083" max="3084" width="17.7109375" style="1" bestFit="1" customWidth="1"/>
    <col min="3085" max="3085" width="16" style="1" bestFit="1" customWidth="1"/>
    <col min="3086" max="3086" width="21.42578125" style="1" bestFit="1" customWidth="1"/>
    <col min="3087" max="3087" width="23.28515625" style="1" customWidth="1"/>
    <col min="3088" max="3088" width="16" style="1" bestFit="1" customWidth="1"/>
    <col min="3089" max="3090" width="9.140625" style="1"/>
    <col min="3091" max="3091" width="23.42578125" style="1" bestFit="1" customWidth="1"/>
    <col min="3092" max="3092" width="12.5703125" style="1" bestFit="1" customWidth="1"/>
    <col min="3093" max="3094" width="21" style="1" bestFit="1" customWidth="1"/>
    <col min="3095" max="3095" width="7.7109375" style="1" bestFit="1" customWidth="1"/>
    <col min="3096" max="3096" width="21.42578125" style="1" bestFit="1" customWidth="1"/>
    <col min="3097" max="3328" width="9.140625" style="1"/>
    <col min="3329" max="3329" width="25.140625" style="1" customWidth="1"/>
    <col min="3330" max="3330" width="21.85546875" style="1" customWidth="1"/>
    <col min="3331" max="3331" width="22.42578125" style="1" bestFit="1" customWidth="1"/>
    <col min="3332" max="3332" width="17.85546875" style="1" bestFit="1" customWidth="1"/>
    <col min="3333" max="3333" width="19.42578125" style="1" customWidth="1"/>
    <col min="3334" max="3334" width="18.7109375" style="1" bestFit="1" customWidth="1"/>
    <col min="3335" max="3335" width="21" style="1" customWidth="1"/>
    <col min="3336" max="3336" width="20" style="1" bestFit="1" customWidth="1"/>
    <col min="3337" max="3337" width="20.85546875" style="1" bestFit="1" customWidth="1"/>
    <col min="3338" max="3338" width="13.7109375" style="1" customWidth="1"/>
    <col min="3339" max="3340" width="17.7109375" style="1" bestFit="1" customWidth="1"/>
    <col min="3341" max="3341" width="16" style="1" bestFit="1" customWidth="1"/>
    <col min="3342" max="3342" width="21.42578125" style="1" bestFit="1" customWidth="1"/>
    <col min="3343" max="3343" width="23.28515625" style="1" customWidth="1"/>
    <col min="3344" max="3344" width="16" style="1" bestFit="1" customWidth="1"/>
    <col min="3345" max="3346" width="9.140625" style="1"/>
    <col min="3347" max="3347" width="23.42578125" style="1" bestFit="1" customWidth="1"/>
    <col min="3348" max="3348" width="12.5703125" style="1" bestFit="1" customWidth="1"/>
    <col min="3349" max="3350" width="21" style="1" bestFit="1" customWidth="1"/>
    <col min="3351" max="3351" width="7.7109375" style="1" bestFit="1" customWidth="1"/>
    <col min="3352" max="3352" width="21.42578125" style="1" bestFit="1" customWidth="1"/>
    <col min="3353" max="3584" width="9.140625" style="1"/>
    <col min="3585" max="3585" width="25.140625" style="1" customWidth="1"/>
    <col min="3586" max="3586" width="21.85546875" style="1" customWidth="1"/>
    <col min="3587" max="3587" width="22.42578125" style="1" bestFit="1" customWidth="1"/>
    <col min="3588" max="3588" width="17.85546875" style="1" bestFit="1" customWidth="1"/>
    <col min="3589" max="3589" width="19.42578125" style="1" customWidth="1"/>
    <col min="3590" max="3590" width="18.7109375" style="1" bestFit="1" customWidth="1"/>
    <col min="3591" max="3591" width="21" style="1" customWidth="1"/>
    <col min="3592" max="3592" width="20" style="1" bestFit="1" customWidth="1"/>
    <col min="3593" max="3593" width="20.85546875" style="1" bestFit="1" customWidth="1"/>
    <col min="3594" max="3594" width="13.7109375" style="1" customWidth="1"/>
    <col min="3595" max="3596" width="17.7109375" style="1" bestFit="1" customWidth="1"/>
    <col min="3597" max="3597" width="16" style="1" bestFit="1" customWidth="1"/>
    <col min="3598" max="3598" width="21.42578125" style="1" bestFit="1" customWidth="1"/>
    <col min="3599" max="3599" width="23.28515625" style="1" customWidth="1"/>
    <col min="3600" max="3600" width="16" style="1" bestFit="1" customWidth="1"/>
    <col min="3601" max="3602" width="9.140625" style="1"/>
    <col min="3603" max="3603" width="23.42578125" style="1" bestFit="1" customWidth="1"/>
    <col min="3604" max="3604" width="12.5703125" style="1" bestFit="1" customWidth="1"/>
    <col min="3605" max="3606" width="21" style="1" bestFit="1" customWidth="1"/>
    <col min="3607" max="3607" width="7.7109375" style="1" bestFit="1" customWidth="1"/>
    <col min="3608" max="3608" width="21.42578125" style="1" bestFit="1" customWidth="1"/>
    <col min="3609" max="3840" width="9.140625" style="1"/>
    <col min="3841" max="3841" width="25.140625" style="1" customWidth="1"/>
    <col min="3842" max="3842" width="21.85546875" style="1" customWidth="1"/>
    <col min="3843" max="3843" width="22.42578125" style="1" bestFit="1" customWidth="1"/>
    <col min="3844" max="3844" width="17.85546875" style="1" bestFit="1" customWidth="1"/>
    <col min="3845" max="3845" width="19.42578125" style="1" customWidth="1"/>
    <col min="3846" max="3846" width="18.7109375" style="1" bestFit="1" customWidth="1"/>
    <col min="3847" max="3847" width="21" style="1" customWidth="1"/>
    <col min="3848" max="3848" width="20" style="1" bestFit="1" customWidth="1"/>
    <col min="3849" max="3849" width="20.85546875" style="1" bestFit="1" customWidth="1"/>
    <col min="3850" max="3850" width="13.7109375" style="1" customWidth="1"/>
    <col min="3851" max="3852" width="17.7109375" style="1" bestFit="1" customWidth="1"/>
    <col min="3853" max="3853" width="16" style="1" bestFit="1" customWidth="1"/>
    <col min="3854" max="3854" width="21.42578125" style="1" bestFit="1" customWidth="1"/>
    <col min="3855" max="3855" width="23.28515625" style="1" customWidth="1"/>
    <col min="3856" max="3856" width="16" style="1" bestFit="1" customWidth="1"/>
    <col min="3857" max="3858" width="9.140625" style="1"/>
    <col min="3859" max="3859" width="23.42578125" style="1" bestFit="1" customWidth="1"/>
    <col min="3860" max="3860" width="12.5703125" style="1" bestFit="1" customWidth="1"/>
    <col min="3861" max="3862" width="21" style="1" bestFit="1" customWidth="1"/>
    <col min="3863" max="3863" width="7.7109375" style="1" bestFit="1" customWidth="1"/>
    <col min="3864" max="3864" width="21.42578125" style="1" bestFit="1" customWidth="1"/>
    <col min="3865" max="4096" width="9.140625" style="1"/>
    <col min="4097" max="4097" width="25.140625" style="1" customWidth="1"/>
    <col min="4098" max="4098" width="21.85546875" style="1" customWidth="1"/>
    <col min="4099" max="4099" width="22.42578125" style="1" bestFit="1" customWidth="1"/>
    <col min="4100" max="4100" width="17.85546875" style="1" bestFit="1" customWidth="1"/>
    <col min="4101" max="4101" width="19.42578125" style="1" customWidth="1"/>
    <col min="4102" max="4102" width="18.7109375" style="1" bestFit="1" customWidth="1"/>
    <col min="4103" max="4103" width="21" style="1" customWidth="1"/>
    <col min="4104" max="4104" width="20" style="1" bestFit="1" customWidth="1"/>
    <col min="4105" max="4105" width="20.85546875" style="1" bestFit="1" customWidth="1"/>
    <col min="4106" max="4106" width="13.7109375" style="1" customWidth="1"/>
    <col min="4107" max="4108" width="17.7109375" style="1" bestFit="1" customWidth="1"/>
    <col min="4109" max="4109" width="16" style="1" bestFit="1" customWidth="1"/>
    <col min="4110" max="4110" width="21.42578125" style="1" bestFit="1" customWidth="1"/>
    <col min="4111" max="4111" width="23.28515625" style="1" customWidth="1"/>
    <col min="4112" max="4112" width="16" style="1" bestFit="1" customWidth="1"/>
    <col min="4113" max="4114" width="9.140625" style="1"/>
    <col min="4115" max="4115" width="23.42578125" style="1" bestFit="1" customWidth="1"/>
    <col min="4116" max="4116" width="12.5703125" style="1" bestFit="1" customWidth="1"/>
    <col min="4117" max="4118" width="21" style="1" bestFit="1" customWidth="1"/>
    <col min="4119" max="4119" width="7.7109375" style="1" bestFit="1" customWidth="1"/>
    <col min="4120" max="4120" width="21.42578125" style="1" bestFit="1" customWidth="1"/>
    <col min="4121" max="4352" width="9.140625" style="1"/>
    <col min="4353" max="4353" width="25.140625" style="1" customWidth="1"/>
    <col min="4354" max="4354" width="21.85546875" style="1" customWidth="1"/>
    <col min="4355" max="4355" width="22.42578125" style="1" bestFit="1" customWidth="1"/>
    <col min="4356" max="4356" width="17.85546875" style="1" bestFit="1" customWidth="1"/>
    <col min="4357" max="4357" width="19.42578125" style="1" customWidth="1"/>
    <col min="4358" max="4358" width="18.7109375" style="1" bestFit="1" customWidth="1"/>
    <col min="4359" max="4359" width="21" style="1" customWidth="1"/>
    <col min="4360" max="4360" width="20" style="1" bestFit="1" customWidth="1"/>
    <col min="4361" max="4361" width="20.85546875" style="1" bestFit="1" customWidth="1"/>
    <col min="4362" max="4362" width="13.7109375" style="1" customWidth="1"/>
    <col min="4363" max="4364" width="17.7109375" style="1" bestFit="1" customWidth="1"/>
    <col min="4365" max="4365" width="16" style="1" bestFit="1" customWidth="1"/>
    <col min="4366" max="4366" width="21.42578125" style="1" bestFit="1" customWidth="1"/>
    <col min="4367" max="4367" width="23.28515625" style="1" customWidth="1"/>
    <col min="4368" max="4368" width="16" style="1" bestFit="1" customWidth="1"/>
    <col min="4369" max="4370" width="9.140625" style="1"/>
    <col min="4371" max="4371" width="23.42578125" style="1" bestFit="1" customWidth="1"/>
    <col min="4372" max="4372" width="12.5703125" style="1" bestFit="1" customWidth="1"/>
    <col min="4373" max="4374" width="21" style="1" bestFit="1" customWidth="1"/>
    <col min="4375" max="4375" width="7.7109375" style="1" bestFit="1" customWidth="1"/>
    <col min="4376" max="4376" width="21.42578125" style="1" bestFit="1" customWidth="1"/>
    <col min="4377" max="4608" width="9.140625" style="1"/>
    <col min="4609" max="4609" width="25.140625" style="1" customWidth="1"/>
    <col min="4610" max="4610" width="21.85546875" style="1" customWidth="1"/>
    <col min="4611" max="4611" width="22.42578125" style="1" bestFit="1" customWidth="1"/>
    <col min="4612" max="4612" width="17.85546875" style="1" bestFit="1" customWidth="1"/>
    <col min="4613" max="4613" width="19.42578125" style="1" customWidth="1"/>
    <col min="4614" max="4614" width="18.7109375" style="1" bestFit="1" customWidth="1"/>
    <col min="4615" max="4615" width="21" style="1" customWidth="1"/>
    <col min="4616" max="4616" width="20" style="1" bestFit="1" customWidth="1"/>
    <col min="4617" max="4617" width="20.85546875" style="1" bestFit="1" customWidth="1"/>
    <col min="4618" max="4618" width="13.7109375" style="1" customWidth="1"/>
    <col min="4619" max="4620" width="17.7109375" style="1" bestFit="1" customWidth="1"/>
    <col min="4621" max="4621" width="16" style="1" bestFit="1" customWidth="1"/>
    <col min="4622" max="4622" width="21.42578125" style="1" bestFit="1" customWidth="1"/>
    <col min="4623" max="4623" width="23.28515625" style="1" customWidth="1"/>
    <col min="4624" max="4624" width="16" style="1" bestFit="1" customWidth="1"/>
    <col min="4625" max="4626" width="9.140625" style="1"/>
    <col min="4627" max="4627" width="23.42578125" style="1" bestFit="1" customWidth="1"/>
    <col min="4628" max="4628" width="12.5703125" style="1" bestFit="1" customWidth="1"/>
    <col min="4629" max="4630" width="21" style="1" bestFit="1" customWidth="1"/>
    <col min="4631" max="4631" width="7.7109375" style="1" bestFit="1" customWidth="1"/>
    <col min="4632" max="4632" width="21.42578125" style="1" bestFit="1" customWidth="1"/>
    <col min="4633" max="4864" width="9.140625" style="1"/>
    <col min="4865" max="4865" width="25.140625" style="1" customWidth="1"/>
    <col min="4866" max="4866" width="21.85546875" style="1" customWidth="1"/>
    <col min="4867" max="4867" width="22.42578125" style="1" bestFit="1" customWidth="1"/>
    <col min="4868" max="4868" width="17.85546875" style="1" bestFit="1" customWidth="1"/>
    <col min="4869" max="4869" width="19.42578125" style="1" customWidth="1"/>
    <col min="4870" max="4870" width="18.7109375" style="1" bestFit="1" customWidth="1"/>
    <col min="4871" max="4871" width="21" style="1" customWidth="1"/>
    <col min="4872" max="4872" width="20" style="1" bestFit="1" customWidth="1"/>
    <col min="4873" max="4873" width="20.85546875" style="1" bestFit="1" customWidth="1"/>
    <col min="4874" max="4874" width="13.7109375" style="1" customWidth="1"/>
    <col min="4875" max="4876" width="17.7109375" style="1" bestFit="1" customWidth="1"/>
    <col min="4877" max="4877" width="16" style="1" bestFit="1" customWidth="1"/>
    <col min="4878" max="4878" width="21.42578125" style="1" bestFit="1" customWidth="1"/>
    <col min="4879" max="4879" width="23.28515625" style="1" customWidth="1"/>
    <col min="4880" max="4880" width="16" style="1" bestFit="1" customWidth="1"/>
    <col min="4881" max="4882" width="9.140625" style="1"/>
    <col min="4883" max="4883" width="23.42578125" style="1" bestFit="1" customWidth="1"/>
    <col min="4884" max="4884" width="12.5703125" style="1" bestFit="1" customWidth="1"/>
    <col min="4885" max="4886" width="21" style="1" bestFit="1" customWidth="1"/>
    <col min="4887" max="4887" width="7.7109375" style="1" bestFit="1" customWidth="1"/>
    <col min="4888" max="4888" width="21.42578125" style="1" bestFit="1" customWidth="1"/>
    <col min="4889" max="5120" width="9.140625" style="1"/>
    <col min="5121" max="5121" width="25.140625" style="1" customWidth="1"/>
    <col min="5122" max="5122" width="21.85546875" style="1" customWidth="1"/>
    <col min="5123" max="5123" width="22.42578125" style="1" bestFit="1" customWidth="1"/>
    <col min="5124" max="5124" width="17.85546875" style="1" bestFit="1" customWidth="1"/>
    <col min="5125" max="5125" width="19.42578125" style="1" customWidth="1"/>
    <col min="5126" max="5126" width="18.7109375" style="1" bestFit="1" customWidth="1"/>
    <col min="5127" max="5127" width="21" style="1" customWidth="1"/>
    <col min="5128" max="5128" width="20" style="1" bestFit="1" customWidth="1"/>
    <col min="5129" max="5129" width="20.85546875" style="1" bestFit="1" customWidth="1"/>
    <col min="5130" max="5130" width="13.7109375" style="1" customWidth="1"/>
    <col min="5131" max="5132" width="17.7109375" style="1" bestFit="1" customWidth="1"/>
    <col min="5133" max="5133" width="16" style="1" bestFit="1" customWidth="1"/>
    <col min="5134" max="5134" width="21.42578125" style="1" bestFit="1" customWidth="1"/>
    <col min="5135" max="5135" width="23.28515625" style="1" customWidth="1"/>
    <col min="5136" max="5136" width="16" style="1" bestFit="1" customWidth="1"/>
    <col min="5137" max="5138" width="9.140625" style="1"/>
    <col min="5139" max="5139" width="23.42578125" style="1" bestFit="1" customWidth="1"/>
    <col min="5140" max="5140" width="12.5703125" style="1" bestFit="1" customWidth="1"/>
    <col min="5141" max="5142" width="21" style="1" bestFit="1" customWidth="1"/>
    <col min="5143" max="5143" width="7.7109375" style="1" bestFit="1" customWidth="1"/>
    <col min="5144" max="5144" width="21.42578125" style="1" bestFit="1" customWidth="1"/>
    <col min="5145" max="5376" width="9.140625" style="1"/>
    <col min="5377" max="5377" width="25.140625" style="1" customWidth="1"/>
    <col min="5378" max="5378" width="21.85546875" style="1" customWidth="1"/>
    <col min="5379" max="5379" width="22.42578125" style="1" bestFit="1" customWidth="1"/>
    <col min="5380" max="5380" width="17.85546875" style="1" bestFit="1" customWidth="1"/>
    <col min="5381" max="5381" width="19.42578125" style="1" customWidth="1"/>
    <col min="5382" max="5382" width="18.7109375" style="1" bestFit="1" customWidth="1"/>
    <col min="5383" max="5383" width="21" style="1" customWidth="1"/>
    <col min="5384" max="5384" width="20" style="1" bestFit="1" customWidth="1"/>
    <col min="5385" max="5385" width="20.85546875" style="1" bestFit="1" customWidth="1"/>
    <col min="5386" max="5386" width="13.7109375" style="1" customWidth="1"/>
    <col min="5387" max="5388" width="17.7109375" style="1" bestFit="1" customWidth="1"/>
    <col min="5389" max="5389" width="16" style="1" bestFit="1" customWidth="1"/>
    <col min="5390" max="5390" width="21.42578125" style="1" bestFit="1" customWidth="1"/>
    <col min="5391" max="5391" width="23.28515625" style="1" customWidth="1"/>
    <col min="5392" max="5392" width="16" style="1" bestFit="1" customWidth="1"/>
    <col min="5393" max="5394" width="9.140625" style="1"/>
    <col min="5395" max="5395" width="23.42578125" style="1" bestFit="1" customWidth="1"/>
    <col min="5396" max="5396" width="12.5703125" style="1" bestFit="1" customWidth="1"/>
    <col min="5397" max="5398" width="21" style="1" bestFit="1" customWidth="1"/>
    <col min="5399" max="5399" width="7.7109375" style="1" bestFit="1" customWidth="1"/>
    <col min="5400" max="5400" width="21.42578125" style="1" bestFit="1" customWidth="1"/>
    <col min="5401" max="5632" width="9.140625" style="1"/>
    <col min="5633" max="5633" width="25.140625" style="1" customWidth="1"/>
    <col min="5634" max="5634" width="21.85546875" style="1" customWidth="1"/>
    <col min="5635" max="5635" width="22.42578125" style="1" bestFit="1" customWidth="1"/>
    <col min="5636" max="5636" width="17.85546875" style="1" bestFit="1" customWidth="1"/>
    <col min="5637" max="5637" width="19.42578125" style="1" customWidth="1"/>
    <col min="5638" max="5638" width="18.7109375" style="1" bestFit="1" customWidth="1"/>
    <col min="5639" max="5639" width="21" style="1" customWidth="1"/>
    <col min="5640" max="5640" width="20" style="1" bestFit="1" customWidth="1"/>
    <col min="5641" max="5641" width="20.85546875" style="1" bestFit="1" customWidth="1"/>
    <col min="5642" max="5642" width="13.7109375" style="1" customWidth="1"/>
    <col min="5643" max="5644" width="17.7109375" style="1" bestFit="1" customWidth="1"/>
    <col min="5645" max="5645" width="16" style="1" bestFit="1" customWidth="1"/>
    <col min="5646" max="5646" width="21.42578125" style="1" bestFit="1" customWidth="1"/>
    <col min="5647" max="5647" width="23.28515625" style="1" customWidth="1"/>
    <col min="5648" max="5648" width="16" style="1" bestFit="1" customWidth="1"/>
    <col min="5649" max="5650" width="9.140625" style="1"/>
    <col min="5651" max="5651" width="23.42578125" style="1" bestFit="1" customWidth="1"/>
    <col min="5652" max="5652" width="12.5703125" style="1" bestFit="1" customWidth="1"/>
    <col min="5653" max="5654" width="21" style="1" bestFit="1" customWidth="1"/>
    <col min="5655" max="5655" width="7.7109375" style="1" bestFit="1" customWidth="1"/>
    <col min="5656" max="5656" width="21.42578125" style="1" bestFit="1" customWidth="1"/>
    <col min="5657" max="5888" width="9.140625" style="1"/>
    <col min="5889" max="5889" width="25.140625" style="1" customWidth="1"/>
    <col min="5890" max="5890" width="21.85546875" style="1" customWidth="1"/>
    <col min="5891" max="5891" width="22.42578125" style="1" bestFit="1" customWidth="1"/>
    <col min="5892" max="5892" width="17.85546875" style="1" bestFit="1" customWidth="1"/>
    <col min="5893" max="5893" width="19.42578125" style="1" customWidth="1"/>
    <col min="5894" max="5894" width="18.7109375" style="1" bestFit="1" customWidth="1"/>
    <col min="5895" max="5895" width="21" style="1" customWidth="1"/>
    <col min="5896" max="5896" width="20" style="1" bestFit="1" customWidth="1"/>
    <col min="5897" max="5897" width="20.85546875" style="1" bestFit="1" customWidth="1"/>
    <col min="5898" max="5898" width="13.7109375" style="1" customWidth="1"/>
    <col min="5899" max="5900" width="17.7109375" style="1" bestFit="1" customWidth="1"/>
    <col min="5901" max="5901" width="16" style="1" bestFit="1" customWidth="1"/>
    <col min="5902" max="5902" width="21.42578125" style="1" bestFit="1" customWidth="1"/>
    <col min="5903" max="5903" width="23.28515625" style="1" customWidth="1"/>
    <col min="5904" max="5904" width="16" style="1" bestFit="1" customWidth="1"/>
    <col min="5905" max="5906" width="9.140625" style="1"/>
    <col min="5907" max="5907" width="23.42578125" style="1" bestFit="1" customWidth="1"/>
    <col min="5908" max="5908" width="12.5703125" style="1" bestFit="1" customWidth="1"/>
    <col min="5909" max="5910" width="21" style="1" bestFit="1" customWidth="1"/>
    <col min="5911" max="5911" width="7.7109375" style="1" bestFit="1" customWidth="1"/>
    <col min="5912" max="5912" width="21.42578125" style="1" bestFit="1" customWidth="1"/>
    <col min="5913" max="6144" width="9.140625" style="1"/>
    <col min="6145" max="6145" width="25.140625" style="1" customWidth="1"/>
    <col min="6146" max="6146" width="21.85546875" style="1" customWidth="1"/>
    <col min="6147" max="6147" width="22.42578125" style="1" bestFit="1" customWidth="1"/>
    <col min="6148" max="6148" width="17.85546875" style="1" bestFit="1" customWidth="1"/>
    <col min="6149" max="6149" width="19.42578125" style="1" customWidth="1"/>
    <col min="6150" max="6150" width="18.7109375" style="1" bestFit="1" customWidth="1"/>
    <col min="6151" max="6151" width="21" style="1" customWidth="1"/>
    <col min="6152" max="6152" width="20" style="1" bestFit="1" customWidth="1"/>
    <col min="6153" max="6153" width="20.85546875" style="1" bestFit="1" customWidth="1"/>
    <col min="6154" max="6154" width="13.7109375" style="1" customWidth="1"/>
    <col min="6155" max="6156" width="17.7109375" style="1" bestFit="1" customWidth="1"/>
    <col min="6157" max="6157" width="16" style="1" bestFit="1" customWidth="1"/>
    <col min="6158" max="6158" width="21.42578125" style="1" bestFit="1" customWidth="1"/>
    <col min="6159" max="6159" width="23.28515625" style="1" customWidth="1"/>
    <col min="6160" max="6160" width="16" style="1" bestFit="1" customWidth="1"/>
    <col min="6161" max="6162" width="9.140625" style="1"/>
    <col min="6163" max="6163" width="23.42578125" style="1" bestFit="1" customWidth="1"/>
    <col min="6164" max="6164" width="12.5703125" style="1" bestFit="1" customWidth="1"/>
    <col min="6165" max="6166" width="21" style="1" bestFit="1" customWidth="1"/>
    <col min="6167" max="6167" width="7.7109375" style="1" bestFit="1" customWidth="1"/>
    <col min="6168" max="6168" width="21.42578125" style="1" bestFit="1" customWidth="1"/>
    <col min="6169" max="6400" width="9.140625" style="1"/>
    <col min="6401" max="6401" width="25.140625" style="1" customWidth="1"/>
    <col min="6402" max="6402" width="21.85546875" style="1" customWidth="1"/>
    <col min="6403" max="6403" width="22.42578125" style="1" bestFit="1" customWidth="1"/>
    <col min="6404" max="6404" width="17.85546875" style="1" bestFit="1" customWidth="1"/>
    <col min="6405" max="6405" width="19.42578125" style="1" customWidth="1"/>
    <col min="6406" max="6406" width="18.7109375" style="1" bestFit="1" customWidth="1"/>
    <col min="6407" max="6407" width="21" style="1" customWidth="1"/>
    <col min="6408" max="6408" width="20" style="1" bestFit="1" customWidth="1"/>
    <col min="6409" max="6409" width="20.85546875" style="1" bestFit="1" customWidth="1"/>
    <col min="6410" max="6410" width="13.7109375" style="1" customWidth="1"/>
    <col min="6411" max="6412" width="17.7109375" style="1" bestFit="1" customWidth="1"/>
    <col min="6413" max="6413" width="16" style="1" bestFit="1" customWidth="1"/>
    <col min="6414" max="6414" width="21.42578125" style="1" bestFit="1" customWidth="1"/>
    <col min="6415" max="6415" width="23.28515625" style="1" customWidth="1"/>
    <col min="6416" max="6416" width="16" style="1" bestFit="1" customWidth="1"/>
    <col min="6417" max="6418" width="9.140625" style="1"/>
    <col min="6419" max="6419" width="23.42578125" style="1" bestFit="1" customWidth="1"/>
    <col min="6420" max="6420" width="12.5703125" style="1" bestFit="1" customWidth="1"/>
    <col min="6421" max="6422" width="21" style="1" bestFit="1" customWidth="1"/>
    <col min="6423" max="6423" width="7.7109375" style="1" bestFit="1" customWidth="1"/>
    <col min="6424" max="6424" width="21.42578125" style="1" bestFit="1" customWidth="1"/>
    <col min="6425" max="6656" width="9.140625" style="1"/>
    <col min="6657" max="6657" width="25.140625" style="1" customWidth="1"/>
    <col min="6658" max="6658" width="21.85546875" style="1" customWidth="1"/>
    <col min="6659" max="6659" width="22.42578125" style="1" bestFit="1" customWidth="1"/>
    <col min="6660" max="6660" width="17.85546875" style="1" bestFit="1" customWidth="1"/>
    <col min="6661" max="6661" width="19.42578125" style="1" customWidth="1"/>
    <col min="6662" max="6662" width="18.7109375" style="1" bestFit="1" customWidth="1"/>
    <col min="6663" max="6663" width="21" style="1" customWidth="1"/>
    <col min="6664" max="6664" width="20" style="1" bestFit="1" customWidth="1"/>
    <col min="6665" max="6665" width="20.85546875" style="1" bestFit="1" customWidth="1"/>
    <col min="6666" max="6666" width="13.7109375" style="1" customWidth="1"/>
    <col min="6667" max="6668" width="17.7109375" style="1" bestFit="1" customWidth="1"/>
    <col min="6669" max="6669" width="16" style="1" bestFit="1" customWidth="1"/>
    <col min="6670" max="6670" width="21.42578125" style="1" bestFit="1" customWidth="1"/>
    <col min="6671" max="6671" width="23.28515625" style="1" customWidth="1"/>
    <col min="6672" max="6672" width="16" style="1" bestFit="1" customWidth="1"/>
    <col min="6673" max="6674" width="9.140625" style="1"/>
    <col min="6675" max="6675" width="23.42578125" style="1" bestFit="1" customWidth="1"/>
    <col min="6676" max="6676" width="12.5703125" style="1" bestFit="1" customWidth="1"/>
    <col min="6677" max="6678" width="21" style="1" bestFit="1" customWidth="1"/>
    <col min="6679" max="6679" width="7.7109375" style="1" bestFit="1" customWidth="1"/>
    <col min="6680" max="6680" width="21.42578125" style="1" bestFit="1" customWidth="1"/>
    <col min="6681" max="6912" width="9.140625" style="1"/>
    <col min="6913" max="6913" width="25.140625" style="1" customWidth="1"/>
    <col min="6914" max="6914" width="21.85546875" style="1" customWidth="1"/>
    <col min="6915" max="6915" width="22.42578125" style="1" bestFit="1" customWidth="1"/>
    <col min="6916" max="6916" width="17.85546875" style="1" bestFit="1" customWidth="1"/>
    <col min="6917" max="6917" width="19.42578125" style="1" customWidth="1"/>
    <col min="6918" max="6918" width="18.7109375" style="1" bestFit="1" customWidth="1"/>
    <col min="6919" max="6919" width="21" style="1" customWidth="1"/>
    <col min="6920" max="6920" width="20" style="1" bestFit="1" customWidth="1"/>
    <col min="6921" max="6921" width="20.85546875" style="1" bestFit="1" customWidth="1"/>
    <col min="6922" max="6922" width="13.7109375" style="1" customWidth="1"/>
    <col min="6923" max="6924" width="17.7109375" style="1" bestFit="1" customWidth="1"/>
    <col min="6925" max="6925" width="16" style="1" bestFit="1" customWidth="1"/>
    <col min="6926" max="6926" width="21.42578125" style="1" bestFit="1" customWidth="1"/>
    <col min="6927" max="6927" width="23.28515625" style="1" customWidth="1"/>
    <col min="6928" max="6928" width="16" style="1" bestFit="1" customWidth="1"/>
    <col min="6929" max="6930" width="9.140625" style="1"/>
    <col min="6931" max="6931" width="23.42578125" style="1" bestFit="1" customWidth="1"/>
    <col min="6932" max="6932" width="12.5703125" style="1" bestFit="1" customWidth="1"/>
    <col min="6933" max="6934" width="21" style="1" bestFit="1" customWidth="1"/>
    <col min="6935" max="6935" width="7.7109375" style="1" bestFit="1" customWidth="1"/>
    <col min="6936" max="6936" width="21.42578125" style="1" bestFit="1" customWidth="1"/>
    <col min="6937" max="7168" width="9.140625" style="1"/>
    <col min="7169" max="7169" width="25.140625" style="1" customWidth="1"/>
    <col min="7170" max="7170" width="21.85546875" style="1" customWidth="1"/>
    <col min="7171" max="7171" width="22.42578125" style="1" bestFit="1" customWidth="1"/>
    <col min="7172" max="7172" width="17.85546875" style="1" bestFit="1" customWidth="1"/>
    <col min="7173" max="7173" width="19.42578125" style="1" customWidth="1"/>
    <col min="7174" max="7174" width="18.7109375" style="1" bestFit="1" customWidth="1"/>
    <col min="7175" max="7175" width="21" style="1" customWidth="1"/>
    <col min="7176" max="7176" width="20" style="1" bestFit="1" customWidth="1"/>
    <col min="7177" max="7177" width="20.85546875" style="1" bestFit="1" customWidth="1"/>
    <col min="7178" max="7178" width="13.7109375" style="1" customWidth="1"/>
    <col min="7179" max="7180" width="17.7109375" style="1" bestFit="1" customWidth="1"/>
    <col min="7181" max="7181" width="16" style="1" bestFit="1" customWidth="1"/>
    <col min="7182" max="7182" width="21.42578125" style="1" bestFit="1" customWidth="1"/>
    <col min="7183" max="7183" width="23.28515625" style="1" customWidth="1"/>
    <col min="7184" max="7184" width="16" style="1" bestFit="1" customWidth="1"/>
    <col min="7185" max="7186" width="9.140625" style="1"/>
    <col min="7187" max="7187" width="23.42578125" style="1" bestFit="1" customWidth="1"/>
    <col min="7188" max="7188" width="12.5703125" style="1" bestFit="1" customWidth="1"/>
    <col min="7189" max="7190" width="21" style="1" bestFit="1" customWidth="1"/>
    <col min="7191" max="7191" width="7.7109375" style="1" bestFit="1" customWidth="1"/>
    <col min="7192" max="7192" width="21.42578125" style="1" bestFit="1" customWidth="1"/>
    <col min="7193" max="7424" width="9.140625" style="1"/>
    <col min="7425" max="7425" width="25.140625" style="1" customWidth="1"/>
    <col min="7426" max="7426" width="21.85546875" style="1" customWidth="1"/>
    <col min="7427" max="7427" width="22.42578125" style="1" bestFit="1" customWidth="1"/>
    <col min="7428" max="7428" width="17.85546875" style="1" bestFit="1" customWidth="1"/>
    <col min="7429" max="7429" width="19.42578125" style="1" customWidth="1"/>
    <col min="7430" max="7430" width="18.7109375" style="1" bestFit="1" customWidth="1"/>
    <col min="7431" max="7431" width="21" style="1" customWidth="1"/>
    <col min="7432" max="7432" width="20" style="1" bestFit="1" customWidth="1"/>
    <col min="7433" max="7433" width="20.85546875" style="1" bestFit="1" customWidth="1"/>
    <col min="7434" max="7434" width="13.7109375" style="1" customWidth="1"/>
    <col min="7435" max="7436" width="17.7109375" style="1" bestFit="1" customWidth="1"/>
    <col min="7437" max="7437" width="16" style="1" bestFit="1" customWidth="1"/>
    <col min="7438" max="7438" width="21.42578125" style="1" bestFit="1" customWidth="1"/>
    <col min="7439" max="7439" width="23.28515625" style="1" customWidth="1"/>
    <col min="7440" max="7440" width="16" style="1" bestFit="1" customWidth="1"/>
    <col min="7441" max="7442" width="9.140625" style="1"/>
    <col min="7443" max="7443" width="23.42578125" style="1" bestFit="1" customWidth="1"/>
    <col min="7444" max="7444" width="12.5703125" style="1" bestFit="1" customWidth="1"/>
    <col min="7445" max="7446" width="21" style="1" bestFit="1" customWidth="1"/>
    <col min="7447" max="7447" width="7.7109375" style="1" bestFit="1" customWidth="1"/>
    <col min="7448" max="7448" width="21.42578125" style="1" bestFit="1" customWidth="1"/>
    <col min="7449" max="7680" width="9.140625" style="1"/>
    <col min="7681" max="7681" width="25.140625" style="1" customWidth="1"/>
    <col min="7682" max="7682" width="21.85546875" style="1" customWidth="1"/>
    <col min="7683" max="7683" width="22.42578125" style="1" bestFit="1" customWidth="1"/>
    <col min="7684" max="7684" width="17.85546875" style="1" bestFit="1" customWidth="1"/>
    <col min="7685" max="7685" width="19.42578125" style="1" customWidth="1"/>
    <col min="7686" max="7686" width="18.7109375" style="1" bestFit="1" customWidth="1"/>
    <col min="7687" max="7687" width="21" style="1" customWidth="1"/>
    <col min="7688" max="7688" width="20" style="1" bestFit="1" customWidth="1"/>
    <col min="7689" max="7689" width="20.85546875" style="1" bestFit="1" customWidth="1"/>
    <col min="7690" max="7690" width="13.7109375" style="1" customWidth="1"/>
    <col min="7691" max="7692" width="17.7109375" style="1" bestFit="1" customWidth="1"/>
    <col min="7693" max="7693" width="16" style="1" bestFit="1" customWidth="1"/>
    <col min="7694" max="7694" width="21.42578125" style="1" bestFit="1" customWidth="1"/>
    <col min="7695" max="7695" width="23.28515625" style="1" customWidth="1"/>
    <col min="7696" max="7696" width="16" style="1" bestFit="1" customWidth="1"/>
    <col min="7697" max="7698" width="9.140625" style="1"/>
    <col min="7699" max="7699" width="23.42578125" style="1" bestFit="1" customWidth="1"/>
    <col min="7700" max="7700" width="12.5703125" style="1" bestFit="1" customWidth="1"/>
    <col min="7701" max="7702" width="21" style="1" bestFit="1" customWidth="1"/>
    <col min="7703" max="7703" width="7.7109375" style="1" bestFit="1" customWidth="1"/>
    <col min="7704" max="7704" width="21.42578125" style="1" bestFit="1" customWidth="1"/>
    <col min="7705" max="7936" width="9.140625" style="1"/>
    <col min="7937" max="7937" width="25.140625" style="1" customWidth="1"/>
    <col min="7938" max="7938" width="21.85546875" style="1" customWidth="1"/>
    <col min="7939" max="7939" width="22.42578125" style="1" bestFit="1" customWidth="1"/>
    <col min="7940" max="7940" width="17.85546875" style="1" bestFit="1" customWidth="1"/>
    <col min="7941" max="7941" width="19.42578125" style="1" customWidth="1"/>
    <col min="7942" max="7942" width="18.7109375" style="1" bestFit="1" customWidth="1"/>
    <col min="7943" max="7943" width="21" style="1" customWidth="1"/>
    <col min="7944" max="7944" width="20" style="1" bestFit="1" customWidth="1"/>
    <col min="7945" max="7945" width="20.85546875" style="1" bestFit="1" customWidth="1"/>
    <col min="7946" max="7946" width="13.7109375" style="1" customWidth="1"/>
    <col min="7947" max="7948" width="17.7109375" style="1" bestFit="1" customWidth="1"/>
    <col min="7949" max="7949" width="16" style="1" bestFit="1" customWidth="1"/>
    <col min="7950" max="7950" width="21.42578125" style="1" bestFit="1" customWidth="1"/>
    <col min="7951" max="7951" width="23.28515625" style="1" customWidth="1"/>
    <col min="7952" max="7952" width="16" style="1" bestFit="1" customWidth="1"/>
    <col min="7953" max="7954" width="9.140625" style="1"/>
    <col min="7955" max="7955" width="23.42578125" style="1" bestFit="1" customWidth="1"/>
    <col min="7956" max="7956" width="12.5703125" style="1" bestFit="1" customWidth="1"/>
    <col min="7957" max="7958" width="21" style="1" bestFit="1" customWidth="1"/>
    <col min="7959" max="7959" width="7.7109375" style="1" bestFit="1" customWidth="1"/>
    <col min="7960" max="7960" width="21.42578125" style="1" bestFit="1" customWidth="1"/>
    <col min="7961" max="8192" width="9.140625" style="1"/>
    <col min="8193" max="8193" width="25.140625" style="1" customWidth="1"/>
    <col min="8194" max="8194" width="21.85546875" style="1" customWidth="1"/>
    <col min="8195" max="8195" width="22.42578125" style="1" bestFit="1" customWidth="1"/>
    <col min="8196" max="8196" width="17.85546875" style="1" bestFit="1" customWidth="1"/>
    <col min="8197" max="8197" width="19.42578125" style="1" customWidth="1"/>
    <col min="8198" max="8198" width="18.7109375" style="1" bestFit="1" customWidth="1"/>
    <col min="8199" max="8199" width="21" style="1" customWidth="1"/>
    <col min="8200" max="8200" width="20" style="1" bestFit="1" customWidth="1"/>
    <col min="8201" max="8201" width="20.85546875" style="1" bestFit="1" customWidth="1"/>
    <col min="8202" max="8202" width="13.7109375" style="1" customWidth="1"/>
    <col min="8203" max="8204" width="17.7109375" style="1" bestFit="1" customWidth="1"/>
    <col min="8205" max="8205" width="16" style="1" bestFit="1" customWidth="1"/>
    <col min="8206" max="8206" width="21.42578125" style="1" bestFit="1" customWidth="1"/>
    <col min="8207" max="8207" width="23.28515625" style="1" customWidth="1"/>
    <col min="8208" max="8208" width="16" style="1" bestFit="1" customWidth="1"/>
    <col min="8209" max="8210" width="9.140625" style="1"/>
    <col min="8211" max="8211" width="23.42578125" style="1" bestFit="1" customWidth="1"/>
    <col min="8212" max="8212" width="12.5703125" style="1" bestFit="1" customWidth="1"/>
    <col min="8213" max="8214" width="21" style="1" bestFit="1" customWidth="1"/>
    <col min="8215" max="8215" width="7.7109375" style="1" bestFit="1" customWidth="1"/>
    <col min="8216" max="8216" width="21.42578125" style="1" bestFit="1" customWidth="1"/>
    <col min="8217" max="8448" width="9.140625" style="1"/>
    <col min="8449" max="8449" width="25.140625" style="1" customWidth="1"/>
    <col min="8450" max="8450" width="21.85546875" style="1" customWidth="1"/>
    <col min="8451" max="8451" width="22.42578125" style="1" bestFit="1" customWidth="1"/>
    <col min="8452" max="8452" width="17.85546875" style="1" bestFit="1" customWidth="1"/>
    <col min="8453" max="8453" width="19.42578125" style="1" customWidth="1"/>
    <col min="8454" max="8454" width="18.7109375" style="1" bestFit="1" customWidth="1"/>
    <col min="8455" max="8455" width="21" style="1" customWidth="1"/>
    <col min="8456" max="8456" width="20" style="1" bestFit="1" customWidth="1"/>
    <col min="8457" max="8457" width="20.85546875" style="1" bestFit="1" customWidth="1"/>
    <col min="8458" max="8458" width="13.7109375" style="1" customWidth="1"/>
    <col min="8459" max="8460" width="17.7109375" style="1" bestFit="1" customWidth="1"/>
    <col min="8461" max="8461" width="16" style="1" bestFit="1" customWidth="1"/>
    <col min="8462" max="8462" width="21.42578125" style="1" bestFit="1" customWidth="1"/>
    <col min="8463" max="8463" width="23.28515625" style="1" customWidth="1"/>
    <col min="8464" max="8464" width="16" style="1" bestFit="1" customWidth="1"/>
    <col min="8465" max="8466" width="9.140625" style="1"/>
    <col min="8467" max="8467" width="23.42578125" style="1" bestFit="1" customWidth="1"/>
    <col min="8468" max="8468" width="12.5703125" style="1" bestFit="1" customWidth="1"/>
    <col min="8469" max="8470" width="21" style="1" bestFit="1" customWidth="1"/>
    <col min="8471" max="8471" width="7.7109375" style="1" bestFit="1" customWidth="1"/>
    <col min="8472" max="8472" width="21.42578125" style="1" bestFit="1" customWidth="1"/>
    <col min="8473" max="8704" width="9.140625" style="1"/>
    <col min="8705" max="8705" width="25.140625" style="1" customWidth="1"/>
    <col min="8706" max="8706" width="21.85546875" style="1" customWidth="1"/>
    <col min="8707" max="8707" width="22.42578125" style="1" bestFit="1" customWidth="1"/>
    <col min="8708" max="8708" width="17.85546875" style="1" bestFit="1" customWidth="1"/>
    <col min="8709" max="8709" width="19.42578125" style="1" customWidth="1"/>
    <col min="8710" max="8710" width="18.7109375" style="1" bestFit="1" customWidth="1"/>
    <col min="8711" max="8711" width="21" style="1" customWidth="1"/>
    <col min="8712" max="8712" width="20" style="1" bestFit="1" customWidth="1"/>
    <col min="8713" max="8713" width="20.85546875" style="1" bestFit="1" customWidth="1"/>
    <col min="8714" max="8714" width="13.7109375" style="1" customWidth="1"/>
    <col min="8715" max="8716" width="17.7109375" style="1" bestFit="1" customWidth="1"/>
    <col min="8717" max="8717" width="16" style="1" bestFit="1" customWidth="1"/>
    <col min="8718" max="8718" width="21.42578125" style="1" bestFit="1" customWidth="1"/>
    <col min="8719" max="8719" width="23.28515625" style="1" customWidth="1"/>
    <col min="8720" max="8720" width="16" style="1" bestFit="1" customWidth="1"/>
    <col min="8721" max="8722" width="9.140625" style="1"/>
    <col min="8723" max="8723" width="23.42578125" style="1" bestFit="1" customWidth="1"/>
    <col min="8724" max="8724" width="12.5703125" style="1" bestFit="1" customWidth="1"/>
    <col min="8725" max="8726" width="21" style="1" bestFit="1" customWidth="1"/>
    <col min="8727" max="8727" width="7.7109375" style="1" bestFit="1" customWidth="1"/>
    <col min="8728" max="8728" width="21.42578125" style="1" bestFit="1" customWidth="1"/>
    <col min="8729" max="8960" width="9.140625" style="1"/>
    <col min="8961" max="8961" width="25.140625" style="1" customWidth="1"/>
    <col min="8962" max="8962" width="21.85546875" style="1" customWidth="1"/>
    <col min="8963" max="8963" width="22.42578125" style="1" bestFit="1" customWidth="1"/>
    <col min="8964" max="8964" width="17.85546875" style="1" bestFit="1" customWidth="1"/>
    <col min="8965" max="8965" width="19.42578125" style="1" customWidth="1"/>
    <col min="8966" max="8966" width="18.7109375" style="1" bestFit="1" customWidth="1"/>
    <col min="8967" max="8967" width="21" style="1" customWidth="1"/>
    <col min="8968" max="8968" width="20" style="1" bestFit="1" customWidth="1"/>
    <col min="8969" max="8969" width="20.85546875" style="1" bestFit="1" customWidth="1"/>
    <col min="8970" max="8970" width="13.7109375" style="1" customWidth="1"/>
    <col min="8971" max="8972" width="17.7109375" style="1" bestFit="1" customWidth="1"/>
    <col min="8973" max="8973" width="16" style="1" bestFit="1" customWidth="1"/>
    <col min="8974" max="8974" width="21.42578125" style="1" bestFit="1" customWidth="1"/>
    <col min="8975" max="8975" width="23.28515625" style="1" customWidth="1"/>
    <col min="8976" max="8976" width="16" style="1" bestFit="1" customWidth="1"/>
    <col min="8977" max="8978" width="9.140625" style="1"/>
    <col min="8979" max="8979" width="23.42578125" style="1" bestFit="1" customWidth="1"/>
    <col min="8980" max="8980" width="12.5703125" style="1" bestFit="1" customWidth="1"/>
    <col min="8981" max="8982" width="21" style="1" bestFit="1" customWidth="1"/>
    <col min="8983" max="8983" width="7.7109375" style="1" bestFit="1" customWidth="1"/>
    <col min="8984" max="8984" width="21.42578125" style="1" bestFit="1" customWidth="1"/>
    <col min="8985" max="9216" width="9.140625" style="1"/>
    <col min="9217" max="9217" width="25.140625" style="1" customWidth="1"/>
    <col min="9218" max="9218" width="21.85546875" style="1" customWidth="1"/>
    <col min="9219" max="9219" width="22.42578125" style="1" bestFit="1" customWidth="1"/>
    <col min="9220" max="9220" width="17.85546875" style="1" bestFit="1" customWidth="1"/>
    <col min="9221" max="9221" width="19.42578125" style="1" customWidth="1"/>
    <col min="9222" max="9222" width="18.7109375" style="1" bestFit="1" customWidth="1"/>
    <col min="9223" max="9223" width="21" style="1" customWidth="1"/>
    <col min="9224" max="9224" width="20" style="1" bestFit="1" customWidth="1"/>
    <col min="9225" max="9225" width="20.85546875" style="1" bestFit="1" customWidth="1"/>
    <col min="9226" max="9226" width="13.7109375" style="1" customWidth="1"/>
    <col min="9227" max="9228" width="17.7109375" style="1" bestFit="1" customWidth="1"/>
    <col min="9229" max="9229" width="16" style="1" bestFit="1" customWidth="1"/>
    <col min="9230" max="9230" width="21.42578125" style="1" bestFit="1" customWidth="1"/>
    <col min="9231" max="9231" width="23.28515625" style="1" customWidth="1"/>
    <col min="9232" max="9232" width="16" style="1" bestFit="1" customWidth="1"/>
    <col min="9233" max="9234" width="9.140625" style="1"/>
    <col min="9235" max="9235" width="23.42578125" style="1" bestFit="1" customWidth="1"/>
    <col min="9236" max="9236" width="12.5703125" style="1" bestFit="1" customWidth="1"/>
    <col min="9237" max="9238" width="21" style="1" bestFit="1" customWidth="1"/>
    <col min="9239" max="9239" width="7.7109375" style="1" bestFit="1" customWidth="1"/>
    <col min="9240" max="9240" width="21.42578125" style="1" bestFit="1" customWidth="1"/>
    <col min="9241" max="9472" width="9.140625" style="1"/>
    <col min="9473" max="9473" width="25.140625" style="1" customWidth="1"/>
    <col min="9474" max="9474" width="21.85546875" style="1" customWidth="1"/>
    <col min="9475" max="9475" width="22.42578125" style="1" bestFit="1" customWidth="1"/>
    <col min="9476" max="9476" width="17.85546875" style="1" bestFit="1" customWidth="1"/>
    <col min="9477" max="9477" width="19.42578125" style="1" customWidth="1"/>
    <col min="9478" max="9478" width="18.7109375" style="1" bestFit="1" customWidth="1"/>
    <col min="9479" max="9479" width="21" style="1" customWidth="1"/>
    <col min="9480" max="9480" width="20" style="1" bestFit="1" customWidth="1"/>
    <col min="9481" max="9481" width="20.85546875" style="1" bestFit="1" customWidth="1"/>
    <col min="9482" max="9482" width="13.7109375" style="1" customWidth="1"/>
    <col min="9483" max="9484" width="17.7109375" style="1" bestFit="1" customWidth="1"/>
    <col min="9485" max="9485" width="16" style="1" bestFit="1" customWidth="1"/>
    <col min="9486" max="9486" width="21.42578125" style="1" bestFit="1" customWidth="1"/>
    <col min="9487" max="9487" width="23.28515625" style="1" customWidth="1"/>
    <col min="9488" max="9488" width="16" style="1" bestFit="1" customWidth="1"/>
    <col min="9489" max="9490" width="9.140625" style="1"/>
    <col min="9491" max="9491" width="23.42578125" style="1" bestFit="1" customWidth="1"/>
    <col min="9492" max="9492" width="12.5703125" style="1" bestFit="1" customWidth="1"/>
    <col min="9493" max="9494" width="21" style="1" bestFit="1" customWidth="1"/>
    <col min="9495" max="9495" width="7.7109375" style="1" bestFit="1" customWidth="1"/>
    <col min="9496" max="9496" width="21.42578125" style="1" bestFit="1" customWidth="1"/>
    <col min="9497" max="9728" width="9.140625" style="1"/>
    <col min="9729" max="9729" width="25.140625" style="1" customWidth="1"/>
    <col min="9730" max="9730" width="21.85546875" style="1" customWidth="1"/>
    <col min="9731" max="9731" width="22.42578125" style="1" bestFit="1" customWidth="1"/>
    <col min="9732" max="9732" width="17.85546875" style="1" bestFit="1" customWidth="1"/>
    <col min="9733" max="9733" width="19.42578125" style="1" customWidth="1"/>
    <col min="9734" max="9734" width="18.7109375" style="1" bestFit="1" customWidth="1"/>
    <col min="9735" max="9735" width="21" style="1" customWidth="1"/>
    <col min="9736" max="9736" width="20" style="1" bestFit="1" customWidth="1"/>
    <col min="9737" max="9737" width="20.85546875" style="1" bestFit="1" customWidth="1"/>
    <col min="9738" max="9738" width="13.7109375" style="1" customWidth="1"/>
    <col min="9739" max="9740" width="17.7109375" style="1" bestFit="1" customWidth="1"/>
    <col min="9741" max="9741" width="16" style="1" bestFit="1" customWidth="1"/>
    <col min="9742" max="9742" width="21.42578125" style="1" bestFit="1" customWidth="1"/>
    <col min="9743" max="9743" width="23.28515625" style="1" customWidth="1"/>
    <col min="9744" max="9744" width="16" style="1" bestFit="1" customWidth="1"/>
    <col min="9745" max="9746" width="9.140625" style="1"/>
    <col min="9747" max="9747" width="23.42578125" style="1" bestFit="1" customWidth="1"/>
    <col min="9748" max="9748" width="12.5703125" style="1" bestFit="1" customWidth="1"/>
    <col min="9749" max="9750" width="21" style="1" bestFit="1" customWidth="1"/>
    <col min="9751" max="9751" width="7.7109375" style="1" bestFit="1" customWidth="1"/>
    <col min="9752" max="9752" width="21.42578125" style="1" bestFit="1" customWidth="1"/>
    <col min="9753" max="9984" width="9.140625" style="1"/>
    <col min="9985" max="9985" width="25.140625" style="1" customWidth="1"/>
    <col min="9986" max="9986" width="21.85546875" style="1" customWidth="1"/>
    <col min="9987" max="9987" width="22.42578125" style="1" bestFit="1" customWidth="1"/>
    <col min="9988" max="9988" width="17.85546875" style="1" bestFit="1" customWidth="1"/>
    <col min="9989" max="9989" width="19.42578125" style="1" customWidth="1"/>
    <col min="9990" max="9990" width="18.7109375" style="1" bestFit="1" customWidth="1"/>
    <col min="9991" max="9991" width="21" style="1" customWidth="1"/>
    <col min="9992" max="9992" width="20" style="1" bestFit="1" customWidth="1"/>
    <col min="9993" max="9993" width="20.85546875" style="1" bestFit="1" customWidth="1"/>
    <col min="9994" max="9994" width="13.7109375" style="1" customWidth="1"/>
    <col min="9995" max="9996" width="17.7109375" style="1" bestFit="1" customWidth="1"/>
    <col min="9997" max="9997" width="16" style="1" bestFit="1" customWidth="1"/>
    <col min="9998" max="9998" width="21.42578125" style="1" bestFit="1" customWidth="1"/>
    <col min="9999" max="9999" width="23.28515625" style="1" customWidth="1"/>
    <col min="10000" max="10000" width="16" style="1" bestFit="1" customWidth="1"/>
    <col min="10001" max="10002" width="9.140625" style="1"/>
    <col min="10003" max="10003" width="23.42578125" style="1" bestFit="1" customWidth="1"/>
    <col min="10004" max="10004" width="12.5703125" style="1" bestFit="1" customWidth="1"/>
    <col min="10005" max="10006" width="21" style="1" bestFit="1" customWidth="1"/>
    <col min="10007" max="10007" width="7.7109375" style="1" bestFit="1" customWidth="1"/>
    <col min="10008" max="10008" width="21.42578125" style="1" bestFit="1" customWidth="1"/>
    <col min="10009" max="10240" width="9.140625" style="1"/>
    <col min="10241" max="10241" width="25.140625" style="1" customWidth="1"/>
    <col min="10242" max="10242" width="21.85546875" style="1" customWidth="1"/>
    <col min="10243" max="10243" width="22.42578125" style="1" bestFit="1" customWidth="1"/>
    <col min="10244" max="10244" width="17.85546875" style="1" bestFit="1" customWidth="1"/>
    <col min="10245" max="10245" width="19.42578125" style="1" customWidth="1"/>
    <col min="10246" max="10246" width="18.7109375" style="1" bestFit="1" customWidth="1"/>
    <col min="10247" max="10247" width="21" style="1" customWidth="1"/>
    <col min="10248" max="10248" width="20" style="1" bestFit="1" customWidth="1"/>
    <col min="10249" max="10249" width="20.85546875" style="1" bestFit="1" customWidth="1"/>
    <col min="10250" max="10250" width="13.7109375" style="1" customWidth="1"/>
    <col min="10251" max="10252" width="17.7109375" style="1" bestFit="1" customWidth="1"/>
    <col min="10253" max="10253" width="16" style="1" bestFit="1" customWidth="1"/>
    <col min="10254" max="10254" width="21.42578125" style="1" bestFit="1" customWidth="1"/>
    <col min="10255" max="10255" width="23.28515625" style="1" customWidth="1"/>
    <col min="10256" max="10256" width="16" style="1" bestFit="1" customWidth="1"/>
    <col min="10257" max="10258" width="9.140625" style="1"/>
    <col min="10259" max="10259" width="23.42578125" style="1" bestFit="1" customWidth="1"/>
    <col min="10260" max="10260" width="12.5703125" style="1" bestFit="1" customWidth="1"/>
    <col min="10261" max="10262" width="21" style="1" bestFit="1" customWidth="1"/>
    <col min="10263" max="10263" width="7.7109375" style="1" bestFit="1" customWidth="1"/>
    <col min="10264" max="10264" width="21.42578125" style="1" bestFit="1" customWidth="1"/>
    <col min="10265" max="10496" width="9.140625" style="1"/>
    <col min="10497" max="10497" width="25.140625" style="1" customWidth="1"/>
    <col min="10498" max="10498" width="21.85546875" style="1" customWidth="1"/>
    <col min="10499" max="10499" width="22.42578125" style="1" bestFit="1" customWidth="1"/>
    <col min="10500" max="10500" width="17.85546875" style="1" bestFit="1" customWidth="1"/>
    <col min="10501" max="10501" width="19.42578125" style="1" customWidth="1"/>
    <col min="10502" max="10502" width="18.7109375" style="1" bestFit="1" customWidth="1"/>
    <col min="10503" max="10503" width="21" style="1" customWidth="1"/>
    <col min="10504" max="10504" width="20" style="1" bestFit="1" customWidth="1"/>
    <col min="10505" max="10505" width="20.85546875" style="1" bestFit="1" customWidth="1"/>
    <col min="10506" max="10506" width="13.7109375" style="1" customWidth="1"/>
    <col min="10507" max="10508" width="17.7109375" style="1" bestFit="1" customWidth="1"/>
    <col min="10509" max="10509" width="16" style="1" bestFit="1" customWidth="1"/>
    <col min="10510" max="10510" width="21.42578125" style="1" bestFit="1" customWidth="1"/>
    <col min="10511" max="10511" width="23.28515625" style="1" customWidth="1"/>
    <col min="10512" max="10512" width="16" style="1" bestFit="1" customWidth="1"/>
    <col min="10513" max="10514" width="9.140625" style="1"/>
    <col min="10515" max="10515" width="23.42578125" style="1" bestFit="1" customWidth="1"/>
    <col min="10516" max="10516" width="12.5703125" style="1" bestFit="1" customWidth="1"/>
    <col min="10517" max="10518" width="21" style="1" bestFit="1" customWidth="1"/>
    <col min="10519" max="10519" width="7.7109375" style="1" bestFit="1" customWidth="1"/>
    <col min="10520" max="10520" width="21.42578125" style="1" bestFit="1" customWidth="1"/>
    <col min="10521" max="10752" width="9.140625" style="1"/>
    <col min="10753" max="10753" width="25.140625" style="1" customWidth="1"/>
    <col min="10754" max="10754" width="21.85546875" style="1" customWidth="1"/>
    <col min="10755" max="10755" width="22.42578125" style="1" bestFit="1" customWidth="1"/>
    <col min="10756" max="10756" width="17.85546875" style="1" bestFit="1" customWidth="1"/>
    <col min="10757" max="10757" width="19.42578125" style="1" customWidth="1"/>
    <col min="10758" max="10758" width="18.7109375" style="1" bestFit="1" customWidth="1"/>
    <col min="10759" max="10759" width="21" style="1" customWidth="1"/>
    <col min="10760" max="10760" width="20" style="1" bestFit="1" customWidth="1"/>
    <col min="10761" max="10761" width="20.85546875" style="1" bestFit="1" customWidth="1"/>
    <col min="10762" max="10762" width="13.7109375" style="1" customWidth="1"/>
    <col min="10763" max="10764" width="17.7109375" style="1" bestFit="1" customWidth="1"/>
    <col min="10765" max="10765" width="16" style="1" bestFit="1" customWidth="1"/>
    <col min="10766" max="10766" width="21.42578125" style="1" bestFit="1" customWidth="1"/>
    <col min="10767" max="10767" width="23.28515625" style="1" customWidth="1"/>
    <col min="10768" max="10768" width="16" style="1" bestFit="1" customWidth="1"/>
    <col min="10769" max="10770" width="9.140625" style="1"/>
    <col min="10771" max="10771" width="23.42578125" style="1" bestFit="1" customWidth="1"/>
    <col min="10772" max="10772" width="12.5703125" style="1" bestFit="1" customWidth="1"/>
    <col min="10773" max="10774" width="21" style="1" bestFit="1" customWidth="1"/>
    <col min="10775" max="10775" width="7.7109375" style="1" bestFit="1" customWidth="1"/>
    <col min="10776" max="10776" width="21.42578125" style="1" bestFit="1" customWidth="1"/>
    <col min="10777" max="11008" width="9.140625" style="1"/>
    <col min="11009" max="11009" width="25.140625" style="1" customWidth="1"/>
    <col min="11010" max="11010" width="21.85546875" style="1" customWidth="1"/>
    <col min="11011" max="11011" width="22.42578125" style="1" bestFit="1" customWidth="1"/>
    <col min="11012" max="11012" width="17.85546875" style="1" bestFit="1" customWidth="1"/>
    <col min="11013" max="11013" width="19.42578125" style="1" customWidth="1"/>
    <col min="11014" max="11014" width="18.7109375" style="1" bestFit="1" customWidth="1"/>
    <col min="11015" max="11015" width="21" style="1" customWidth="1"/>
    <col min="11016" max="11016" width="20" style="1" bestFit="1" customWidth="1"/>
    <col min="11017" max="11017" width="20.85546875" style="1" bestFit="1" customWidth="1"/>
    <col min="11018" max="11018" width="13.7109375" style="1" customWidth="1"/>
    <col min="11019" max="11020" width="17.7109375" style="1" bestFit="1" customWidth="1"/>
    <col min="11021" max="11021" width="16" style="1" bestFit="1" customWidth="1"/>
    <col min="11022" max="11022" width="21.42578125" style="1" bestFit="1" customWidth="1"/>
    <col min="11023" max="11023" width="23.28515625" style="1" customWidth="1"/>
    <col min="11024" max="11024" width="16" style="1" bestFit="1" customWidth="1"/>
    <col min="11025" max="11026" width="9.140625" style="1"/>
    <col min="11027" max="11027" width="23.42578125" style="1" bestFit="1" customWidth="1"/>
    <col min="11028" max="11028" width="12.5703125" style="1" bestFit="1" customWidth="1"/>
    <col min="11029" max="11030" width="21" style="1" bestFit="1" customWidth="1"/>
    <col min="11031" max="11031" width="7.7109375" style="1" bestFit="1" customWidth="1"/>
    <col min="11032" max="11032" width="21.42578125" style="1" bestFit="1" customWidth="1"/>
    <col min="11033" max="11264" width="9.140625" style="1"/>
    <col min="11265" max="11265" width="25.140625" style="1" customWidth="1"/>
    <col min="11266" max="11266" width="21.85546875" style="1" customWidth="1"/>
    <col min="11267" max="11267" width="22.42578125" style="1" bestFit="1" customWidth="1"/>
    <col min="11268" max="11268" width="17.85546875" style="1" bestFit="1" customWidth="1"/>
    <col min="11269" max="11269" width="19.42578125" style="1" customWidth="1"/>
    <col min="11270" max="11270" width="18.7109375" style="1" bestFit="1" customWidth="1"/>
    <col min="11271" max="11271" width="21" style="1" customWidth="1"/>
    <col min="11272" max="11272" width="20" style="1" bestFit="1" customWidth="1"/>
    <col min="11273" max="11273" width="20.85546875" style="1" bestFit="1" customWidth="1"/>
    <col min="11274" max="11274" width="13.7109375" style="1" customWidth="1"/>
    <col min="11275" max="11276" width="17.7109375" style="1" bestFit="1" customWidth="1"/>
    <col min="11277" max="11277" width="16" style="1" bestFit="1" customWidth="1"/>
    <col min="11278" max="11278" width="21.42578125" style="1" bestFit="1" customWidth="1"/>
    <col min="11279" max="11279" width="23.28515625" style="1" customWidth="1"/>
    <col min="11280" max="11280" width="16" style="1" bestFit="1" customWidth="1"/>
    <col min="11281" max="11282" width="9.140625" style="1"/>
    <col min="11283" max="11283" width="23.42578125" style="1" bestFit="1" customWidth="1"/>
    <col min="11284" max="11284" width="12.5703125" style="1" bestFit="1" customWidth="1"/>
    <col min="11285" max="11286" width="21" style="1" bestFit="1" customWidth="1"/>
    <col min="11287" max="11287" width="7.7109375" style="1" bestFit="1" customWidth="1"/>
    <col min="11288" max="11288" width="21.42578125" style="1" bestFit="1" customWidth="1"/>
    <col min="11289" max="11520" width="9.140625" style="1"/>
    <col min="11521" max="11521" width="25.140625" style="1" customWidth="1"/>
    <col min="11522" max="11522" width="21.85546875" style="1" customWidth="1"/>
    <col min="11523" max="11523" width="22.42578125" style="1" bestFit="1" customWidth="1"/>
    <col min="11524" max="11524" width="17.85546875" style="1" bestFit="1" customWidth="1"/>
    <col min="11525" max="11525" width="19.42578125" style="1" customWidth="1"/>
    <col min="11526" max="11526" width="18.7109375" style="1" bestFit="1" customWidth="1"/>
    <col min="11527" max="11527" width="21" style="1" customWidth="1"/>
    <col min="11528" max="11528" width="20" style="1" bestFit="1" customWidth="1"/>
    <col min="11529" max="11529" width="20.85546875" style="1" bestFit="1" customWidth="1"/>
    <col min="11530" max="11530" width="13.7109375" style="1" customWidth="1"/>
    <col min="11531" max="11532" width="17.7109375" style="1" bestFit="1" customWidth="1"/>
    <col min="11533" max="11533" width="16" style="1" bestFit="1" customWidth="1"/>
    <col min="11534" max="11534" width="21.42578125" style="1" bestFit="1" customWidth="1"/>
    <col min="11535" max="11535" width="23.28515625" style="1" customWidth="1"/>
    <col min="11536" max="11536" width="16" style="1" bestFit="1" customWidth="1"/>
    <col min="11537" max="11538" width="9.140625" style="1"/>
    <col min="11539" max="11539" width="23.42578125" style="1" bestFit="1" customWidth="1"/>
    <col min="11540" max="11540" width="12.5703125" style="1" bestFit="1" customWidth="1"/>
    <col min="11541" max="11542" width="21" style="1" bestFit="1" customWidth="1"/>
    <col min="11543" max="11543" width="7.7109375" style="1" bestFit="1" customWidth="1"/>
    <col min="11544" max="11544" width="21.42578125" style="1" bestFit="1" customWidth="1"/>
    <col min="11545" max="11776" width="9.140625" style="1"/>
    <col min="11777" max="11777" width="25.140625" style="1" customWidth="1"/>
    <col min="11778" max="11778" width="21.85546875" style="1" customWidth="1"/>
    <col min="11779" max="11779" width="22.42578125" style="1" bestFit="1" customWidth="1"/>
    <col min="11780" max="11780" width="17.85546875" style="1" bestFit="1" customWidth="1"/>
    <col min="11781" max="11781" width="19.42578125" style="1" customWidth="1"/>
    <col min="11782" max="11782" width="18.7109375" style="1" bestFit="1" customWidth="1"/>
    <col min="11783" max="11783" width="21" style="1" customWidth="1"/>
    <col min="11784" max="11784" width="20" style="1" bestFit="1" customWidth="1"/>
    <col min="11785" max="11785" width="20.85546875" style="1" bestFit="1" customWidth="1"/>
    <col min="11786" max="11786" width="13.7109375" style="1" customWidth="1"/>
    <col min="11787" max="11788" width="17.7109375" style="1" bestFit="1" customWidth="1"/>
    <col min="11789" max="11789" width="16" style="1" bestFit="1" customWidth="1"/>
    <col min="11790" max="11790" width="21.42578125" style="1" bestFit="1" customWidth="1"/>
    <col min="11791" max="11791" width="23.28515625" style="1" customWidth="1"/>
    <col min="11792" max="11792" width="16" style="1" bestFit="1" customWidth="1"/>
    <col min="11793" max="11794" width="9.140625" style="1"/>
    <col min="11795" max="11795" width="23.42578125" style="1" bestFit="1" customWidth="1"/>
    <col min="11796" max="11796" width="12.5703125" style="1" bestFit="1" customWidth="1"/>
    <col min="11797" max="11798" width="21" style="1" bestFit="1" customWidth="1"/>
    <col min="11799" max="11799" width="7.7109375" style="1" bestFit="1" customWidth="1"/>
    <col min="11800" max="11800" width="21.42578125" style="1" bestFit="1" customWidth="1"/>
    <col min="11801" max="12032" width="9.140625" style="1"/>
    <col min="12033" max="12033" width="25.140625" style="1" customWidth="1"/>
    <col min="12034" max="12034" width="21.85546875" style="1" customWidth="1"/>
    <col min="12035" max="12035" width="22.42578125" style="1" bestFit="1" customWidth="1"/>
    <col min="12036" max="12036" width="17.85546875" style="1" bestFit="1" customWidth="1"/>
    <col min="12037" max="12037" width="19.42578125" style="1" customWidth="1"/>
    <col min="12038" max="12038" width="18.7109375" style="1" bestFit="1" customWidth="1"/>
    <col min="12039" max="12039" width="21" style="1" customWidth="1"/>
    <col min="12040" max="12040" width="20" style="1" bestFit="1" customWidth="1"/>
    <col min="12041" max="12041" width="20.85546875" style="1" bestFit="1" customWidth="1"/>
    <col min="12042" max="12042" width="13.7109375" style="1" customWidth="1"/>
    <col min="12043" max="12044" width="17.7109375" style="1" bestFit="1" customWidth="1"/>
    <col min="12045" max="12045" width="16" style="1" bestFit="1" customWidth="1"/>
    <col min="12046" max="12046" width="21.42578125" style="1" bestFit="1" customWidth="1"/>
    <col min="12047" max="12047" width="23.28515625" style="1" customWidth="1"/>
    <col min="12048" max="12048" width="16" style="1" bestFit="1" customWidth="1"/>
    <col min="12049" max="12050" width="9.140625" style="1"/>
    <col min="12051" max="12051" width="23.42578125" style="1" bestFit="1" customWidth="1"/>
    <col min="12052" max="12052" width="12.5703125" style="1" bestFit="1" customWidth="1"/>
    <col min="12053" max="12054" width="21" style="1" bestFit="1" customWidth="1"/>
    <col min="12055" max="12055" width="7.7109375" style="1" bestFit="1" customWidth="1"/>
    <col min="12056" max="12056" width="21.42578125" style="1" bestFit="1" customWidth="1"/>
    <col min="12057" max="12288" width="9.140625" style="1"/>
    <col min="12289" max="12289" width="25.140625" style="1" customWidth="1"/>
    <col min="12290" max="12290" width="21.85546875" style="1" customWidth="1"/>
    <col min="12291" max="12291" width="22.42578125" style="1" bestFit="1" customWidth="1"/>
    <col min="12292" max="12292" width="17.85546875" style="1" bestFit="1" customWidth="1"/>
    <col min="12293" max="12293" width="19.42578125" style="1" customWidth="1"/>
    <col min="12294" max="12294" width="18.7109375" style="1" bestFit="1" customWidth="1"/>
    <col min="12295" max="12295" width="21" style="1" customWidth="1"/>
    <col min="12296" max="12296" width="20" style="1" bestFit="1" customWidth="1"/>
    <col min="12297" max="12297" width="20.85546875" style="1" bestFit="1" customWidth="1"/>
    <col min="12298" max="12298" width="13.7109375" style="1" customWidth="1"/>
    <col min="12299" max="12300" width="17.7109375" style="1" bestFit="1" customWidth="1"/>
    <col min="12301" max="12301" width="16" style="1" bestFit="1" customWidth="1"/>
    <col min="12302" max="12302" width="21.42578125" style="1" bestFit="1" customWidth="1"/>
    <col min="12303" max="12303" width="23.28515625" style="1" customWidth="1"/>
    <col min="12304" max="12304" width="16" style="1" bestFit="1" customWidth="1"/>
    <col min="12305" max="12306" width="9.140625" style="1"/>
    <col min="12307" max="12307" width="23.42578125" style="1" bestFit="1" customWidth="1"/>
    <col min="12308" max="12308" width="12.5703125" style="1" bestFit="1" customWidth="1"/>
    <col min="12309" max="12310" width="21" style="1" bestFit="1" customWidth="1"/>
    <col min="12311" max="12311" width="7.7109375" style="1" bestFit="1" customWidth="1"/>
    <col min="12312" max="12312" width="21.42578125" style="1" bestFit="1" customWidth="1"/>
    <col min="12313" max="12544" width="9.140625" style="1"/>
    <col min="12545" max="12545" width="25.140625" style="1" customWidth="1"/>
    <col min="12546" max="12546" width="21.85546875" style="1" customWidth="1"/>
    <col min="12547" max="12547" width="22.42578125" style="1" bestFit="1" customWidth="1"/>
    <col min="12548" max="12548" width="17.85546875" style="1" bestFit="1" customWidth="1"/>
    <col min="12549" max="12549" width="19.42578125" style="1" customWidth="1"/>
    <col min="12550" max="12550" width="18.7109375" style="1" bestFit="1" customWidth="1"/>
    <col min="12551" max="12551" width="21" style="1" customWidth="1"/>
    <col min="12552" max="12552" width="20" style="1" bestFit="1" customWidth="1"/>
    <col min="12553" max="12553" width="20.85546875" style="1" bestFit="1" customWidth="1"/>
    <col min="12554" max="12554" width="13.7109375" style="1" customWidth="1"/>
    <col min="12555" max="12556" width="17.7109375" style="1" bestFit="1" customWidth="1"/>
    <col min="12557" max="12557" width="16" style="1" bestFit="1" customWidth="1"/>
    <col min="12558" max="12558" width="21.42578125" style="1" bestFit="1" customWidth="1"/>
    <col min="12559" max="12559" width="23.28515625" style="1" customWidth="1"/>
    <col min="12560" max="12560" width="16" style="1" bestFit="1" customWidth="1"/>
    <col min="12561" max="12562" width="9.140625" style="1"/>
    <col min="12563" max="12563" width="23.42578125" style="1" bestFit="1" customWidth="1"/>
    <col min="12564" max="12564" width="12.5703125" style="1" bestFit="1" customWidth="1"/>
    <col min="12565" max="12566" width="21" style="1" bestFit="1" customWidth="1"/>
    <col min="12567" max="12567" width="7.7109375" style="1" bestFit="1" customWidth="1"/>
    <col min="12568" max="12568" width="21.42578125" style="1" bestFit="1" customWidth="1"/>
    <col min="12569" max="12800" width="9.140625" style="1"/>
    <col min="12801" max="12801" width="25.140625" style="1" customWidth="1"/>
    <col min="12802" max="12802" width="21.85546875" style="1" customWidth="1"/>
    <col min="12803" max="12803" width="22.42578125" style="1" bestFit="1" customWidth="1"/>
    <col min="12804" max="12804" width="17.85546875" style="1" bestFit="1" customWidth="1"/>
    <col min="12805" max="12805" width="19.42578125" style="1" customWidth="1"/>
    <col min="12806" max="12806" width="18.7109375" style="1" bestFit="1" customWidth="1"/>
    <col min="12807" max="12807" width="21" style="1" customWidth="1"/>
    <col min="12808" max="12808" width="20" style="1" bestFit="1" customWidth="1"/>
    <col min="12809" max="12809" width="20.85546875" style="1" bestFit="1" customWidth="1"/>
    <col min="12810" max="12810" width="13.7109375" style="1" customWidth="1"/>
    <col min="12811" max="12812" width="17.7109375" style="1" bestFit="1" customWidth="1"/>
    <col min="12813" max="12813" width="16" style="1" bestFit="1" customWidth="1"/>
    <col min="12814" max="12814" width="21.42578125" style="1" bestFit="1" customWidth="1"/>
    <col min="12815" max="12815" width="23.28515625" style="1" customWidth="1"/>
    <col min="12816" max="12816" width="16" style="1" bestFit="1" customWidth="1"/>
    <col min="12817" max="12818" width="9.140625" style="1"/>
    <col min="12819" max="12819" width="23.42578125" style="1" bestFit="1" customWidth="1"/>
    <col min="12820" max="12820" width="12.5703125" style="1" bestFit="1" customWidth="1"/>
    <col min="12821" max="12822" width="21" style="1" bestFit="1" customWidth="1"/>
    <col min="12823" max="12823" width="7.7109375" style="1" bestFit="1" customWidth="1"/>
    <col min="12824" max="12824" width="21.42578125" style="1" bestFit="1" customWidth="1"/>
    <col min="12825" max="13056" width="9.140625" style="1"/>
    <col min="13057" max="13057" width="25.140625" style="1" customWidth="1"/>
    <col min="13058" max="13058" width="21.85546875" style="1" customWidth="1"/>
    <col min="13059" max="13059" width="22.42578125" style="1" bestFit="1" customWidth="1"/>
    <col min="13060" max="13060" width="17.85546875" style="1" bestFit="1" customWidth="1"/>
    <col min="13061" max="13061" width="19.42578125" style="1" customWidth="1"/>
    <col min="13062" max="13062" width="18.7109375" style="1" bestFit="1" customWidth="1"/>
    <col min="13063" max="13063" width="21" style="1" customWidth="1"/>
    <col min="13064" max="13064" width="20" style="1" bestFit="1" customWidth="1"/>
    <col min="13065" max="13065" width="20.85546875" style="1" bestFit="1" customWidth="1"/>
    <col min="13066" max="13066" width="13.7109375" style="1" customWidth="1"/>
    <col min="13067" max="13068" width="17.7109375" style="1" bestFit="1" customWidth="1"/>
    <col min="13069" max="13069" width="16" style="1" bestFit="1" customWidth="1"/>
    <col min="13070" max="13070" width="21.42578125" style="1" bestFit="1" customWidth="1"/>
    <col min="13071" max="13071" width="23.28515625" style="1" customWidth="1"/>
    <col min="13072" max="13072" width="16" style="1" bestFit="1" customWidth="1"/>
    <col min="13073" max="13074" width="9.140625" style="1"/>
    <col min="13075" max="13075" width="23.42578125" style="1" bestFit="1" customWidth="1"/>
    <col min="13076" max="13076" width="12.5703125" style="1" bestFit="1" customWidth="1"/>
    <col min="13077" max="13078" width="21" style="1" bestFit="1" customWidth="1"/>
    <col min="13079" max="13079" width="7.7109375" style="1" bestFit="1" customWidth="1"/>
    <col min="13080" max="13080" width="21.42578125" style="1" bestFit="1" customWidth="1"/>
    <col min="13081" max="13312" width="9.140625" style="1"/>
    <col min="13313" max="13313" width="25.140625" style="1" customWidth="1"/>
    <col min="13314" max="13314" width="21.85546875" style="1" customWidth="1"/>
    <col min="13315" max="13315" width="22.42578125" style="1" bestFit="1" customWidth="1"/>
    <col min="13316" max="13316" width="17.85546875" style="1" bestFit="1" customWidth="1"/>
    <col min="13317" max="13317" width="19.42578125" style="1" customWidth="1"/>
    <col min="13318" max="13318" width="18.7109375" style="1" bestFit="1" customWidth="1"/>
    <col min="13319" max="13319" width="21" style="1" customWidth="1"/>
    <col min="13320" max="13320" width="20" style="1" bestFit="1" customWidth="1"/>
    <col min="13321" max="13321" width="20.85546875" style="1" bestFit="1" customWidth="1"/>
    <col min="13322" max="13322" width="13.7109375" style="1" customWidth="1"/>
    <col min="13323" max="13324" width="17.7109375" style="1" bestFit="1" customWidth="1"/>
    <col min="13325" max="13325" width="16" style="1" bestFit="1" customWidth="1"/>
    <col min="13326" max="13326" width="21.42578125" style="1" bestFit="1" customWidth="1"/>
    <col min="13327" max="13327" width="23.28515625" style="1" customWidth="1"/>
    <col min="13328" max="13328" width="16" style="1" bestFit="1" customWidth="1"/>
    <col min="13329" max="13330" width="9.140625" style="1"/>
    <col min="13331" max="13331" width="23.42578125" style="1" bestFit="1" customWidth="1"/>
    <col min="13332" max="13332" width="12.5703125" style="1" bestFit="1" customWidth="1"/>
    <col min="13333" max="13334" width="21" style="1" bestFit="1" customWidth="1"/>
    <col min="13335" max="13335" width="7.7109375" style="1" bestFit="1" customWidth="1"/>
    <col min="13336" max="13336" width="21.42578125" style="1" bestFit="1" customWidth="1"/>
    <col min="13337" max="13568" width="9.140625" style="1"/>
    <col min="13569" max="13569" width="25.140625" style="1" customWidth="1"/>
    <col min="13570" max="13570" width="21.85546875" style="1" customWidth="1"/>
    <col min="13571" max="13571" width="22.42578125" style="1" bestFit="1" customWidth="1"/>
    <col min="13572" max="13572" width="17.85546875" style="1" bestFit="1" customWidth="1"/>
    <col min="13573" max="13573" width="19.42578125" style="1" customWidth="1"/>
    <col min="13574" max="13574" width="18.7109375" style="1" bestFit="1" customWidth="1"/>
    <col min="13575" max="13575" width="21" style="1" customWidth="1"/>
    <col min="13576" max="13576" width="20" style="1" bestFit="1" customWidth="1"/>
    <col min="13577" max="13577" width="20.85546875" style="1" bestFit="1" customWidth="1"/>
    <col min="13578" max="13578" width="13.7109375" style="1" customWidth="1"/>
    <col min="13579" max="13580" width="17.7109375" style="1" bestFit="1" customWidth="1"/>
    <col min="13581" max="13581" width="16" style="1" bestFit="1" customWidth="1"/>
    <col min="13582" max="13582" width="21.42578125" style="1" bestFit="1" customWidth="1"/>
    <col min="13583" max="13583" width="23.28515625" style="1" customWidth="1"/>
    <col min="13584" max="13584" width="16" style="1" bestFit="1" customWidth="1"/>
    <col min="13585" max="13586" width="9.140625" style="1"/>
    <col min="13587" max="13587" width="23.42578125" style="1" bestFit="1" customWidth="1"/>
    <col min="13588" max="13588" width="12.5703125" style="1" bestFit="1" customWidth="1"/>
    <col min="13589" max="13590" width="21" style="1" bestFit="1" customWidth="1"/>
    <col min="13591" max="13591" width="7.7109375" style="1" bestFit="1" customWidth="1"/>
    <col min="13592" max="13592" width="21.42578125" style="1" bestFit="1" customWidth="1"/>
    <col min="13593" max="13824" width="9.140625" style="1"/>
    <col min="13825" max="13825" width="25.140625" style="1" customWidth="1"/>
    <col min="13826" max="13826" width="21.85546875" style="1" customWidth="1"/>
    <col min="13827" max="13827" width="22.42578125" style="1" bestFit="1" customWidth="1"/>
    <col min="13828" max="13828" width="17.85546875" style="1" bestFit="1" customWidth="1"/>
    <col min="13829" max="13829" width="19.42578125" style="1" customWidth="1"/>
    <col min="13830" max="13830" width="18.7109375" style="1" bestFit="1" customWidth="1"/>
    <col min="13831" max="13831" width="21" style="1" customWidth="1"/>
    <col min="13832" max="13832" width="20" style="1" bestFit="1" customWidth="1"/>
    <col min="13833" max="13833" width="20.85546875" style="1" bestFit="1" customWidth="1"/>
    <col min="13834" max="13834" width="13.7109375" style="1" customWidth="1"/>
    <col min="13835" max="13836" width="17.7109375" style="1" bestFit="1" customWidth="1"/>
    <col min="13837" max="13837" width="16" style="1" bestFit="1" customWidth="1"/>
    <col min="13838" max="13838" width="21.42578125" style="1" bestFit="1" customWidth="1"/>
    <col min="13839" max="13839" width="23.28515625" style="1" customWidth="1"/>
    <col min="13840" max="13840" width="16" style="1" bestFit="1" customWidth="1"/>
    <col min="13841" max="13842" width="9.140625" style="1"/>
    <col min="13843" max="13843" width="23.42578125" style="1" bestFit="1" customWidth="1"/>
    <col min="13844" max="13844" width="12.5703125" style="1" bestFit="1" customWidth="1"/>
    <col min="13845" max="13846" width="21" style="1" bestFit="1" customWidth="1"/>
    <col min="13847" max="13847" width="7.7109375" style="1" bestFit="1" customWidth="1"/>
    <col min="13848" max="13848" width="21.42578125" style="1" bestFit="1" customWidth="1"/>
    <col min="13849" max="14080" width="9.140625" style="1"/>
    <col min="14081" max="14081" width="25.140625" style="1" customWidth="1"/>
    <col min="14082" max="14082" width="21.85546875" style="1" customWidth="1"/>
    <col min="14083" max="14083" width="22.42578125" style="1" bestFit="1" customWidth="1"/>
    <col min="14084" max="14084" width="17.85546875" style="1" bestFit="1" customWidth="1"/>
    <col min="14085" max="14085" width="19.42578125" style="1" customWidth="1"/>
    <col min="14086" max="14086" width="18.7109375" style="1" bestFit="1" customWidth="1"/>
    <col min="14087" max="14087" width="21" style="1" customWidth="1"/>
    <col min="14088" max="14088" width="20" style="1" bestFit="1" customWidth="1"/>
    <col min="14089" max="14089" width="20.85546875" style="1" bestFit="1" customWidth="1"/>
    <col min="14090" max="14090" width="13.7109375" style="1" customWidth="1"/>
    <col min="14091" max="14092" width="17.7109375" style="1" bestFit="1" customWidth="1"/>
    <col min="14093" max="14093" width="16" style="1" bestFit="1" customWidth="1"/>
    <col min="14094" max="14094" width="21.42578125" style="1" bestFit="1" customWidth="1"/>
    <col min="14095" max="14095" width="23.28515625" style="1" customWidth="1"/>
    <col min="14096" max="14096" width="16" style="1" bestFit="1" customWidth="1"/>
    <col min="14097" max="14098" width="9.140625" style="1"/>
    <col min="14099" max="14099" width="23.42578125" style="1" bestFit="1" customWidth="1"/>
    <col min="14100" max="14100" width="12.5703125" style="1" bestFit="1" customWidth="1"/>
    <col min="14101" max="14102" width="21" style="1" bestFit="1" customWidth="1"/>
    <col min="14103" max="14103" width="7.7109375" style="1" bestFit="1" customWidth="1"/>
    <col min="14104" max="14104" width="21.42578125" style="1" bestFit="1" customWidth="1"/>
    <col min="14105" max="14336" width="9.140625" style="1"/>
    <col min="14337" max="14337" width="25.140625" style="1" customWidth="1"/>
    <col min="14338" max="14338" width="21.85546875" style="1" customWidth="1"/>
    <col min="14339" max="14339" width="22.42578125" style="1" bestFit="1" customWidth="1"/>
    <col min="14340" max="14340" width="17.85546875" style="1" bestFit="1" customWidth="1"/>
    <col min="14341" max="14341" width="19.42578125" style="1" customWidth="1"/>
    <col min="14342" max="14342" width="18.7109375" style="1" bestFit="1" customWidth="1"/>
    <col min="14343" max="14343" width="21" style="1" customWidth="1"/>
    <col min="14344" max="14344" width="20" style="1" bestFit="1" customWidth="1"/>
    <col min="14345" max="14345" width="20.85546875" style="1" bestFit="1" customWidth="1"/>
    <col min="14346" max="14346" width="13.7109375" style="1" customWidth="1"/>
    <col min="14347" max="14348" width="17.7109375" style="1" bestFit="1" customWidth="1"/>
    <col min="14349" max="14349" width="16" style="1" bestFit="1" customWidth="1"/>
    <col min="14350" max="14350" width="21.42578125" style="1" bestFit="1" customWidth="1"/>
    <col min="14351" max="14351" width="23.28515625" style="1" customWidth="1"/>
    <col min="14352" max="14352" width="16" style="1" bestFit="1" customWidth="1"/>
    <col min="14353" max="14354" width="9.140625" style="1"/>
    <col min="14355" max="14355" width="23.42578125" style="1" bestFit="1" customWidth="1"/>
    <col min="14356" max="14356" width="12.5703125" style="1" bestFit="1" customWidth="1"/>
    <col min="14357" max="14358" width="21" style="1" bestFit="1" customWidth="1"/>
    <col min="14359" max="14359" width="7.7109375" style="1" bestFit="1" customWidth="1"/>
    <col min="14360" max="14360" width="21.42578125" style="1" bestFit="1" customWidth="1"/>
    <col min="14361" max="14592" width="9.140625" style="1"/>
    <col min="14593" max="14593" width="25.140625" style="1" customWidth="1"/>
    <col min="14594" max="14594" width="21.85546875" style="1" customWidth="1"/>
    <col min="14595" max="14595" width="22.42578125" style="1" bestFit="1" customWidth="1"/>
    <col min="14596" max="14596" width="17.85546875" style="1" bestFit="1" customWidth="1"/>
    <col min="14597" max="14597" width="19.42578125" style="1" customWidth="1"/>
    <col min="14598" max="14598" width="18.7109375" style="1" bestFit="1" customWidth="1"/>
    <col min="14599" max="14599" width="21" style="1" customWidth="1"/>
    <col min="14600" max="14600" width="20" style="1" bestFit="1" customWidth="1"/>
    <col min="14601" max="14601" width="20.85546875" style="1" bestFit="1" customWidth="1"/>
    <col min="14602" max="14602" width="13.7109375" style="1" customWidth="1"/>
    <col min="14603" max="14604" width="17.7109375" style="1" bestFit="1" customWidth="1"/>
    <col min="14605" max="14605" width="16" style="1" bestFit="1" customWidth="1"/>
    <col min="14606" max="14606" width="21.42578125" style="1" bestFit="1" customWidth="1"/>
    <col min="14607" max="14607" width="23.28515625" style="1" customWidth="1"/>
    <col min="14608" max="14608" width="16" style="1" bestFit="1" customWidth="1"/>
    <col min="14609" max="14610" width="9.140625" style="1"/>
    <col min="14611" max="14611" width="23.42578125" style="1" bestFit="1" customWidth="1"/>
    <col min="14612" max="14612" width="12.5703125" style="1" bestFit="1" customWidth="1"/>
    <col min="14613" max="14614" width="21" style="1" bestFit="1" customWidth="1"/>
    <col min="14615" max="14615" width="7.7109375" style="1" bestFit="1" customWidth="1"/>
    <col min="14616" max="14616" width="21.42578125" style="1" bestFit="1" customWidth="1"/>
    <col min="14617" max="14848" width="9.140625" style="1"/>
    <col min="14849" max="14849" width="25.140625" style="1" customWidth="1"/>
    <col min="14850" max="14850" width="21.85546875" style="1" customWidth="1"/>
    <col min="14851" max="14851" width="22.42578125" style="1" bestFit="1" customWidth="1"/>
    <col min="14852" max="14852" width="17.85546875" style="1" bestFit="1" customWidth="1"/>
    <col min="14853" max="14853" width="19.42578125" style="1" customWidth="1"/>
    <col min="14854" max="14854" width="18.7109375" style="1" bestFit="1" customWidth="1"/>
    <col min="14855" max="14855" width="21" style="1" customWidth="1"/>
    <col min="14856" max="14856" width="20" style="1" bestFit="1" customWidth="1"/>
    <col min="14857" max="14857" width="20.85546875" style="1" bestFit="1" customWidth="1"/>
    <col min="14858" max="14858" width="13.7109375" style="1" customWidth="1"/>
    <col min="14859" max="14860" width="17.7109375" style="1" bestFit="1" customWidth="1"/>
    <col min="14861" max="14861" width="16" style="1" bestFit="1" customWidth="1"/>
    <col min="14862" max="14862" width="21.42578125" style="1" bestFit="1" customWidth="1"/>
    <col min="14863" max="14863" width="23.28515625" style="1" customWidth="1"/>
    <col min="14864" max="14864" width="16" style="1" bestFit="1" customWidth="1"/>
    <col min="14865" max="14866" width="9.140625" style="1"/>
    <col min="14867" max="14867" width="23.42578125" style="1" bestFit="1" customWidth="1"/>
    <col min="14868" max="14868" width="12.5703125" style="1" bestFit="1" customWidth="1"/>
    <col min="14869" max="14870" width="21" style="1" bestFit="1" customWidth="1"/>
    <col min="14871" max="14871" width="7.7109375" style="1" bestFit="1" customWidth="1"/>
    <col min="14872" max="14872" width="21.42578125" style="1" bestFit="1" customWidth="1"/>
    <col min="14873" max="15104" width="9.140625" style="1"/>
    <col min="15105" max="15105" width="25.140625" style="1" customWidth="1"/>
    <col min="15106" max="15106" width="21.85546875" style="1" customWidth="1"/>
    <col min="15107" max="15107" width="22.42578125" style="1" bestFit="1" customWidth="1"/>
    <col min="15108" max="15108" width="17.85546875" style="1" bestFit="1" customWidth="1"/>
    <col min="15109" max="15109" width="19.42578125" style="1" customWidth="1"/>
    <col min="15110" max="15110" width="18.7109375" style="1" bestFit="1" customWidth="1"/>
    <col min="15111" max="15111" width="21" style="1" customWidth="1"/>
    <col min="15112" max="15112" width="20" style="1" bestFit="1" customWidth="1"/>
    <col min="15113" max="15113" width="20.85546875" style="1" bestFit="1" customWidth="1"/>
    <col min="15114" max="15114" width="13.7109375" style="1" customWidth="1"/>
    <col min="15115" max="15116" width="17.7109375" style="1" bestFit="1" customWidth="1"/>
    <col min="15117" max="15117" width="16" style="1" bestFit="1" customWidth="1"/>
    <col min="15118" max="15118" width="21.42578125" style="1" bestFit="1" customWidth="1"/>
    <col min="15119" max="15119" width="23.28515625" style="1" customWidth="1"/>
    <col min="15120" max="15120" width="16" style="1" bestFit="1" customWidth="1"/>
    <col min="15121" max="15122" width="9.140625" style="1"/>
    <col min="15123" max="15123" width="23.42578125" style="1" bestFit="1" customWidth="1"/>
    <col min="15124" max="15124" width="12.5703125" style="1" bestFit="1" customWidth="1"/>
    <col min="15125" max="15126" width="21" style="1" bestFit="1" customWidth="1"/>
    <col min="15127" max="15127" width="7.7109375" style="1" bestFit="1" customWidth="1"/>
    <col min="15128" max="15128" width="21.42578125" style="1" bestFit="1" customWidth="1"/>
    <col min="15129" max="15360" width="9.140625" style="1"/>
    <col min="15361" max="15361" width="25.140625" style="1" customWidth="1"/>
    <col min="15362" max="15362" width="21.85546875" style="1" customWidth="1"/>
    <col min="15363" max="15363" width="22.42578125" style="1" bestFit="1" customWidth="1"/>
    <col min="15364" max="15364" width="17.85546875" style="1" bestFit="1" customWidth="1"/>
    <col min="15365" max="15365" width="19.42578125" style="1" customWidth="1"/>
    <col min="15366" max="15366" width="18.7109375" style="1" bestFit="1" customWidth="1"/>
    <col min="15367" max="15367" width="21" style="1" customWidth="1"/>
    <col min="15368" max="15368" width="20" style="1" bestFit="1" customWidth="1"/>
    <col min="15369" max="15369" width="20.85546875" style="1" bestFit="1" customWidth="1"/>
    <col min="15370" max="15370" width="13.7109375" style="1" customWidth="1"/>
    <col min="15371" max="15372" width="17.7109375" style="1" bestFit="1" customWidth="1"/>
    <col min="15373" max="15373" width="16" style="1" bestFit="1" customWidth="1"/>
    <col min="15374" max="15374" width="21.42578125" style="1" bestFit="1" customWidth="1"/>
    <col min="15375" max="15375" width="23.28515625" style="1" customWidth="1"/>
    <col min="15376" max="15376" width="16" style="1" bestFit="1" customWidth="1"/>
    <col min="15377" max="15378" width="9.140625" style="1"/>
    <col min="15379" max="15379" width="23.42578125" style="1" bestFit="1" customWidth="1"/>
    <col min="15380" max="15380" width="12.5703125" style="1" bestFit="1" customWidth="1"/>
    <col min="15381" max="15382" width="21" style="1" bestFit="1" customWidth="1"/>
    <col min="15383" max="15383" width="7.7109375" style="1" bestFit="1" customWidth="1"/>
    <col min="15384" max="15384" width="21.42578125" style="1" bestFit="1" customWidth="1"/>
    <col min="15385" max="15616" width="9.140625" style="1"/>
    <col min="15617" max="15617" width="25.140625" style="1" customWidth="1"/>
    <col min="15618" max="15618" width="21.85546875" style="1" customWidth="1"/>
    <col min="15619" max="15619" width="22.42578125" style="1" bestFit="1" customWidth="1"/>
    <col min="15620" max="15620" width="17.85546875" style="1" bestFit="1" customWidth="1"/>
    <col min="15621" max="15621" width="19.42578125" style="1" customWidth="1"/>
    <col min="15622" max="15622" width="18.7109375" style="1" bestFit="1" customWidth="1"/>
    <col min="15623" max="15623" width="21" style="1" customWidth="1"/>
    <col min="15624" max="15624" width="20" style="1" bestFit="1" customWidth="1"/>
    <col min="15625" max="15625" width="20.85546875" style="1" bestFit="1" customWidth="1"/>
    <col min="15626" max="15626" width="13.7109375" style="1" customWidth="1"/>
    <col min="15627" max="15628" width="17.7109375" style="1" bestFit="1" customWidth="1"/>
    <col min="15629" max="15629" width="16" style="1" bestFit="1" customWidth="1"/>
    <col min="15630" max="15630" width="21.42578125" style="1" bestFit="1" customWidth="1"/>
    <col min="15631" max="15631" width="23.28515625" style="1" customWidth="1"/>
    <col min="15632" max="15632" width="16" style="1" bestFit="1" customWidth="1"/>
    <col min="15633" max="15634" width="9.140625" style="1"/>
    <col min="15635" max="15635" width="23.42578125" style="1" bestFit="1" customWidth="1"/>
    <col min="15636" max="15636" width="12.5703125" style="1" bestFit="1" customWidth="1"/>
    <col min="15637" max="15638" width="21" style="1" bestFit="1" customWidth="1"/>
    <col min="15639" max="15639" width="7.7109375" style="1" bestFit="1" customWidth="1"/>
    <col min="15640" max="15640" width="21.42578125" style="1" bestFit="1" customWidth="1"/>
    <col min="15641" max="15872" width="9.140625" style="1"/>
    <col min="15873" max="15873" width="25.140625" style="1" customWidth="1"/>
    <col min="15874" max="15874" width="21.85546875" style="1" customWidth="1"/>
    <col min="15875" max="15875" width="22.42578125" style="1" bestFit="1" customWidth="1"/>
    <col min="15876" max="15876" width="17.85546875" style="1" bestFit="1" customWidth="1"/>
    <col min="15877" max="15877" width="19.42578125" style="1" customWidth="1"/>
    <col min="15878" max="15878" width="18.7109375" style="1" bestFit="1" customWidth="1"/>
    <col min="15879" max="15879" width="21" style="1" customWidth="1"/>
    <col min="15880" max="15880" width="20" style="1" bestFit="1" customWidth="1"/>
    <col min="15881" max="15881" width="20.85546875" style="1" bestFit="1" customWidth="1"/>
    <col min="15882" max="15882" width="13.7109375" style="1" customWidth="1"/>
    <col min="15883" max="15884" width="17.7109375" style="1" bestFit="1" customWidth="1"/>
    <col min="15885" max="15885" width="16" style="1" bestFit="1" customWidth="1"/>
    <col min="15886" max="15886" width="21.42578125" style="1" bestFit="1" customWidth="1"/>
    <col min="15887" max="15887" width="23.28515625" style="1" customWidth="1"/>
    <col min="15888" max="15888" width="16" style="1" bestFit="1" customWidth="1"/>
    <col min="15889" max="15890" width="9.140625" style="1"/>
    <col min="15891" max="15891" width="23.42578125" style="1" bestFit="1" customWidth="1"/>
    <col min="15892" max="15892" width="12.5703125" style="1" bestFit="1" customWidth="1"/>
    <col min="15893" max="15894" width="21" style="1" bestFit="1" customWidth="1"/>
    <col min="15895" max="15895" width="7.7109375" style="1" bestFit="1" customWidth="1"/>
    <col min="15896" max="15896" width="21.42578125" style="1" bestFit="1" customWidth="1"/>
    <col min="15897" max="16128" width="9.140625" style="1"/>
    <col min="16129" max="16129" width="25.140625" style="1" customWidth="1"/>
    <col min="16130" max="16130" width="21.85546875" style="1" customWidth="1"/>
    <col min="16131" max="16131" width="22.42578125" style="1" bestFit="1" customWidth="1"/>
    <col min="16132" max="16132" width="17.85546875" style="1" bestFit="1" customWidth="1"/>
    <col min="16133" max="16133" width="19.42578125" style="1" customWidth="1"/>
    <col min="16134" max="16134" width="18.7109375" style="1" bestFit="1" customWidth="1"/>
    <col min="16135" max="16135" width="21" style="1" customWidth="1"/>
    <col min="16136" max="16136" width="20" style="1" bestFit="1" customWidth="1"/>
    <col min="16137" max="16137" width="20.85546875" style="1" bestFit="1" customWidth="1"/>
    <col min="16138" max="16138" width="13.7109375" style="1" customWidth="1"/>
    <col min="16139" max="16140" width="17.7109375" style="1" bestFit="1" customWidth="1"/>
    <col min="16141" max="16141" width="16" style="1" bestFit="1" customWidth="1"/>
    <col min="16142" max="16142" width="21.42578125" style="1" bestFit="1" customWidth="1"/>
    <col min="16143" max="16143" width="23.28515625" style="1" customWidth="1"/>
    <col min="16144" max="16144" width="16" style="1" bestFit="1" customWidth="1"/>
    <col min="16145" max="16146" width="9.140625" style="1"/>
    <col min="16147" max="16147" width="23.42578125" style="1" bestFit="1" customWidth="1"/>
    <col min="16148" max="16148" width="12.5703125" style="1" bestFit="1" customWidth="1"/>
    <col min="16149" max="16150" width="21" style="1" bestFit="1" customWidth="1"/>
    <col min="16151" max="16151" width="7.7109375" style="1" bestFit="1" customWidth="1"/>
    <col min="16152" max="16152" width="21.42578125" style="1" bestFit="1" customWidth="1"/>
    <col min="16153" max="16384" width="9.140625" style="1"/>
  </cols>
  <sheetData>
    <row r="1" spans="1:52" ht="15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5">
      <c r="A3"/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5">
      <c r="A4" s="4">
        <v>1</v>
      </c>
      <c r="B4" s="11"/>
      <c r="C4" s="11"/>
      <c r="D4" s="11"/>
      <c r="E4" s="11"/>
      <c r="F4" s="11"/>
      <c r="G4" s="11"/>
      <c r="H4" s="7">
        <f>SUM(C4:G4)</f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5">
      <c r="A5" s="4">
        <v>2</v>
      </c>
      <c r="B5" s="11"/>
      <c r="C5" s="11"/>
      <c r="D5" s="11"/>
      <c r="E5" s="11"/>
      <c r="F5" s="11"/>
      <c r="G5"/>
      <c r="H5" s="7">
        <f>SUM(C5:G5)</f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">
      <c r="A6" s="4">
        <v>3</v>
      </c>
      <c r="B6" s="11"/>
      <c r="C6" s="11"/>
      <c r="D6" s="11"/>
      <c r="E6" s="11"/>
      <c r="F6"/>
      <c r="G6"/>
      <c r="H6" s="7">
        <f>SUM(C6:G6)</f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">
      <c r="A7" s="4">
        <v>4</v>
      </c>
      <c r="B7" s="11"/>
      <c r="C7" s="11"/>
      <c r="D7" s="11"/>
      <c r="E7"/>
      <c r="F7"/>
      <c r="G7"/>
      <c r="H7" s="7">
        <f>SUM(C7:G7)</f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">
      <c r="A8" s="4">
        <v>5</v>
      </c>
      <c r="B8" s="11"/>
      <c r="C8" s="11"/>
      <c r="D8"/>
      <c r="E8"/>
      <c r="F8"/>
      <c r="G8"/>
      <c r="H8" s="7">
        <f>SUM(C8:G8)</f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>
      <c r="A11" s="4" t="s">
        <v>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5">
      <c r="A13"/>
      <c r="B13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5">
      <c r="A14" s="4">
        <v>1</v>
      </c>
      <c r="B14"/>
      <c r="C14" s="2" t="e">
        <f xml:space="preserve"> C4/B$4*1000000</f>
        <v>#DIV/0!</v>
      </c>
      <c r="D14" s="2" t="e">
        <f xml:space="preserve"> D4/B$4*1000000</f>
        <v>#DIV/0!</v>
      </c>
      <c r="E14" s="2" t="e">
        <f xml:space="preserve"> E4/B$4*1000000</f>
        <v>#DIV/0!</v>
      </c>
      <c r="F14" s="2" t="e">
        <f xml:space="preserve"> F4/B$4*1000000</f>
        <v>#DIV/0!</v>
      </c>
      <c r="G14" s="2" t="e">
        <f xml:space="preserve"> G4/B$4*1000000</f>
        <v>#DIV/0!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>
      <c r="A15" s="4">
        <v>2</v>
      </c>
      <c r="B15"/>
      <c r="C15" s="2" t="e">
        <f xml:space="preserve"> C5/B$5*1000000</f>
        <v>#DIV/0!</v>
      </c>
      <c r="D15" s="2" t="e">
        <f xml:space="preserve"> D5/B$5*1000000</f>
        <v>#DIV/0!</v>
      </c>
      <c r="E15" s="2" t="e">
        <f xml:space="preserve"> E5/B$5*1000000</f>
        <v>#DIV/0!</v>
      </c>
      <c r="F15" s="2" t="e">
        <f xml:space="preserve"> F5/B$5*1000000</f>
        <v>#DIV/0!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17" customFormat="1" ht="15">
      <c r="A16" s="4">
        <v>3</v>
      </c>
      <c r="B16"/>
      <c r="C16" s="2" t="e">
        <f xml:space="preserve"> C6/B$6*1000000</f>
        <v>#DIV/0!</v>
      </c>
      <c r="D16" s="2" t="e">
        <f xml:space="preserve"> D6/B$6*1000000</f>
        <v>#DIV/0!</v>
      </c>
      <c r="E16" s="2" t="e">
        <f xml:space="preserve"> E6/B$6*1000000</f>
        <v>#DIV/0!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18" customFormat="1" ht="15">
      <c r="A17" s="4">
        <v>4</v>
      </c>
      <c r="B17"/>
      <c r="C17" s="2" t="e">
        <f xml:space="preserve"> C7/B$7*1000000</f>
        <v>#DIV/0!</v>
      </c>
      <c r="D17" s="2" t="e">
        <f xml:space="preserve"> D7/B$7*1000000</f>
        <v>#DIV/0!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18" customFormat="1" ht="15">
      <c r="A18" s="4">
        <v>5</v>
      </c>
      <c r="B18"/>
      <c r="C18" s="2" t="e">
        <f xml:space="preserve"> C8/B$8*1000000</f>
        <v>#DIV/0!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18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18" customFormat="1" ht="15">
      <c r="A20" s="4" t="s">
        <v>3</v>
      </c>
      <c r="B20"/>
      <c r="C20" s="5" t="e">
        <f>AVERAGE(C14:C18)</f>
        <v>#DIV/0!</v>
      </c>
      <c r="D20" s="5" t="e">
        <f>AVERAGE(D14:D18)</f>
        <v>#DIV/0!</v>
      </c>
      <c r="E20" s="5" t="e">
        <f>AVERAGE(E14:E18)</f>
        <v>#DIV/0!</v>
      </c>
      <c r="F20" s="5" t="e">
        <f>AVERAGE(F14:F18)</f>
        <v>#DIV/0!</v>
      </c>
      <c r="G20" s="5" t="e">
        <f>AVERAGE(G14:G18)</f>
        <v>#DIV/0!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18" customFormat="1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18" customFormat="1" ht="15">
      <c r="A22" s="4" t="s">
        <v>4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18" customFormat="1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18" customFormat="1" ht="15">
      <c r="A24"/>
      <c r="B24"/>
      <c r="C24" s="4">
        <v>1</v>
      </c>
      <c r="D24" s="4">
        <v>2</v>
      </c>
      <c r="E24" s="4">
        <v>3</v>
      </c>
      <c r="F24" s="4">
        <v>4</v>
      </c>
      <c r="G24" s="4">
        <v>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18" customFormat="1" ht="15">
      <c r="A25" s="4">
        <v>1</v>
      </c>
      <c r="B25"/>
      <c r="C25" s="2" t="e">
        <f xml:space="preserve"> C14-C$20</f>
        <v>#DIV/0!</v>
      </c>
      <c r="D25" s="2" t="e">
        <f xml:space="preserve"> D14-D$20</f>
        <v>#DIV/0!</v>
      </c>
      <c r="E25" s="2" t="e">
        <f xml:space="preserve"> E14-E$20</f>
        <v>#DIV/0!</v>
      </c>
      <c r="F25" s="2" t="e">
        <f xml:space="preserve"> F14-F$20</f>
        <v>#DIV/0!</v>
      </c>
      <c r="G25" s="2" t="e">
        <f xml:space="preserve"> G14-G$20</f>
        <v>#DIV/0!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18" customFormat="1" ht="15">
      <c r="A26" s="4">
        <v>2</v>
      </c>
      <c r="B26"/>
      <c r="C26" s="2" t="e">
        <f xml:space="preserve"> C15-C$20</f>
        <v>#DIV/0!</v>
      </c>
      <c r="D26" s="2" t="e">
        <f xml:space="preserve"> D15-D$20</f>
        <v>#DIV/0!</v>
      </c>
      <c r="E26" s="2" t="e">
        <f xml:space="preserve"> E15-E$20</f>
        <v>#DIV/0!</v>
      </c>
      <c r="F26" s="2" t="e">
        <f xml:space="preserve"> F15-F$20</f>
        <v>#DIV/0!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18" customFormat="1" ht="15">
      <c r="A27" s="4">
        <v>3</v>
      </c>
      <c r="B27"/>
      <c r="C27" s="2" t="e">
        <f xml:space="preserve"> C16-C$20</f>
        <v>#DIV/0!</v>
      </c>
      <c r="D27" s="2" t="e">
        <f xml:space="preserve"> D16-D$20</f>
        <v>#DIV/0!</v>
      </c>
      <c r="E27" s="2" t="e">
        <f xml:space="preserve"> E16-E$20</f>
        <v>#DIV/0!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18" customFormat="1" ht="15">
      <c r="A28" s="4">
        <v>4</v>
      </c>
      <c r="B28"/>
      <c r="C28" s="2" t="e">
        <f xml:space="preserve"> C17-C$20</f>
        <v>#DIV/0!</v>
      </c>
      <c r="D28" s="2" t="e">
        <f xml:space="preserve"> D17-D$20</f>
        <v>#DIV/0!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8" customFormat="1" ht="15">
      <c r="A29" s="4">
        <v>5</v>
      </c>
      <c r="B29"/>
      <c r="C29" s="2" t="e">
        <f xml:space="preserve"> C18-C$20</f>
        <v>#DIV/0!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8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8" customFormat="1" ht="15">
      <c r="A31" s="4" t="s">
        <v>49</v>
      </c>
      <c r="B31"/>
      <c r="C31" s="5" t="e">
        <f>STDEV(C25:C29)</f>
        <v>#DIV/0!</v>
      </c>
      <c r="D31" s="5" t="e">
        <f>STDEV(D25:D29)</f>
        <v>#DIV/0!</v>
      </c>
      <c r="E31" s="5" t="e">
        <f>STDEV(E25:E29)</f>
        <v>#DIV/0!</v>
      </c>
      <c r="F31" s="5" t="e">
        <f>STDEV(F25:F29)</f>
        <v>#DIV/0!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8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18" customFormat="1" ht="15">
      <c r="A33" s="4" t="s">
        <v>5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18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18" customFormat="1" ht="15">
      <c r="A35"/>
      <c r="B35"/>
      <c r="C35" s="4">
        <v>1</v>
      </c>
      <c r="D35" s="4">
        <v>2</v>
      </c>
      <c r="E35" s="4">
        <v>3</v>
      </c>
      <c r="F35" s="4">
        <v>4</v>
      </c>
      <c r="G35" s="4">
        <v>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18" customFormat="1" ht="15">
      <c r="A36" s="4">
        <v>1</v>
      </c>
      <c r="B36"/>
      <c r="C36" s="6" t="e">
        <f xml:space="preserve"> C25/C$31</f>
        <v>#DIV/0!</v>
      </c>
      <c r="D36" s="6" t="e">
        <f xml:space="preserve"> D25/D$31</f>
        <v>#DIV/0!</v>
      </c>
      <c r="E36" s="6" t="e">
        <f xml:space="preserve"> E25/E$31</f>
        <v>#DIV/0!</v>
      </c>
      <c r="F36" s="6" t="e">
        <f xml:space="preserve"> F25/F$31</f>
        <v>#DIV/0!</v>
      </c>
      <c r="G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18" customFormat="1" ht="15">
      <c r="A37" s="4">
        <v>2</v>
      </c>
      <c r="B37"/>
      <c r="C37" s="6" t="e">
        <f xml:space="preserve"> C26/C$31</f>
        <v>#DIV/0!</v>
      </c>
      <c r="D37" s="6" t="e">
        <f xml:space="preserve"> D26/D$31</f>
        <v>#DIV/0!</v>
      </c>
      <c r="E37" s="6" t="e">
        <f xml:space="preserve"> E26/E$31</f>
        <v>#DIV/0!</v>
      </c>
      <c r="F37" s="6" t="e">
        <f xml:space="preserve"> F26/F$31</f>
        <v>#DIV/0!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18" customFormat="1" ht="15">
      <c r="A38" s="4">
        <v>3</v>
      </c>
      <c r="B38"/>
      <c r="C38" s="6" t="e">
        <f xml:space="preserve"> C27/C$31</f>
        <v>#DIV/0!</v>
      </c>
      <c r="D38" s="6" t="e">
        <f xml:space="preserve"> D27/D$31</f>
        <v>#DIV/0!</v>
      </c>
      <c r="E38" s="6" t="e">
        <f xml:space="preserve"> E27/E$31</f>
        <v>#DIV/0!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18" customFormat="1" ht="15">
      <c r="A39" s="4">
        <v>4</v>
      </c>
      <c r="B39"/>
      <c r="C39" s="6" t="e">
        <f xml:space="preserve"> C28/C$31</f>
        <v>#DIV/0!</v>
      </c>
      <c r="D39" s="6" t="e">
        <f xml:space="preserve"> D28/D$31</f>
        <v>#DIV/0!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18" customFormat="1" ht="15">
      <c r="A40" s="4">
        <v>5</v>
      </c>
      <c r="B40"/>
      <c r="C40" s="6" t="e">
        <f xml:space="preserve"> C29/C$31</f>
        <v>#DIV/0!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18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18" customFormat="1" ht="15">
      <c r="A42" s="4" t="s">
        <v>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18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18" customFormat="1" ht="15">
      <c r="A44"/>
      <c r="B44"/>
      <c r="C44" s="4">
        <v>1</v>
      </c>
      <c r="D44" s="4">
        <v>2</v>
      </c>
      <c r="E44" s="4">
        <v>3</v>
      </c>
      <c r="F44" s="4">
        <v>4</v>
      </c>
      <c r="G44" s="4">
        <v>5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18" customFormat="1" ht="15">
      <c r="A45" s="4">
        <v>1</v>
      </c>
      <c r="B45"/>
      <c r="C45" s="2" t="e">
        <f xml:space="preserve"> B$4/1000000*C$20</f>
        <v>#DIV/0!</v>
      </c>
      <c r="D45" s="2" t="e">
        <f xml:space="preserve"> B$4/1000000*D$20</f>
        <v>#DIV/0!</v>
      </c>
      <c r="E45" s="2" t="e">
        <f xml:space="preserve"> B$4/1000000*E$20</f>
        <v>#DIV/0!</v>
      </c>
      <c r="F45" s="2" t="e">
        <f xml:space="preserve"> B$4/1000000*F$20</f>
        <v>#DIV/0!</v>
      </c>
      <c r="G45" s="2" t="e">
        <f xml:space="preserve"> B$4/1000000*G$20</f>
        <v>#DIV/0!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18" customFormat="1" ht="15">
      <c r="A46" s="4">
        <v>2</v>
      </c>
      <c r="B46"/>
      <c r="C46" s="2" t="e">
        <f xml:space="preserve"> B$5/1000000*C$20</f>
        <v>#DIV/0!</v>
      </c>
      <c r="D46" s="2" t="e">
        <f xml:space="preserve"> B$5/1000000*D$20</f>
        <v>#DIV/0!</v>
      </c>
      <c r="E46" s="2" t="e">
        <f xml:space="preserve"> B$5/1000000*E$20</f>
        <v>#DIV/0!</v>
      </c>
      <c r="F46" s="2" t="e">
        <f xml:space="preserve"> B$5/1000000*F$20</f>
        <v>#DIV/0!</v>
      </c>
      <c r="G46" s="7" t="e">
        <f xml:space="preserve"> B$5/1000000*G$20</f>
        <v>#DIV/0!</v>
      </c>
      <c r="H46" s="7" t="e">
        <f>SUM(G46:G46)</f>
        <v>#DIV/0!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18" customFormat="1" ht="15">
      <c r="A47" s="4">
        <v>3</v>
      </c>
      <c r="B47"/>
      <c r="C47" s="2" t="e">
        <f xml:space="preserve"> B$6/1000000*C$20</f>
        <v>#DIV/0!</v>
      </c>
      <c r="D47" s="2" t="e">
        <f xml:space="preserve"> B$6/1000000*D$20</f>
        <v>#DIV/0!</v>
      </c>
      <c r="E47" s="2" t="e">
        <f xml:space="preserve"> B$6/1000000*E$20</f>
        <v>#DIV/0!</v>
      </c>
      <c r="F47" s="7" t="e">
        <f xml:space="preserve"> B$6/1000000*F$20</f>
        <v>#DIV/0!</v>
      </c>
      <c r="G47" s="7" t="e">
        <f xml:space="preserve"> B$6/1000000*G$20</f>
        <v>#DIV/0!</v>
      </c>
      <c r="H47" s="7" t="e">
        <f>SUM(F47:G47)</f>
        <v>#DIV/0!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18" customFormat="1" ht="15">
      <c r="A48" s="4">
        <v>4</v>
      </c>
      <c r="B48"/>
      <c r="C48" s="2" t="e">
        <f xml:space="preserve"> B$7/1000000*C$20</f>
        <v>#DIV/0!</v>
      </c>
      <c r="D48" s="2" t="e">
        <f xml:space="preserve"> B$7/1000000*D$20</f>
        <v>#DIV/0!</v>
      </c>
      <c r="E48" s="7" t="e">
        <f xml:space="preserve"> B$7/1000000*E$20</f>
        <v>#DIV/0!</v>
      </c>
      <c r="F48" s="7" t="e">
        <f xml:space="preserve"> B$7/1000000*F$20</f>
        <v>#DIV/0!</v>
      </c>
      <c r="G48" s="7" t="e">
        <f xml:space="preserve"> B$7/1000000*G$20</f>
        <v>#DIV/0!</v>
      </c>
      <c r="H48" s="7" t="e">
        <f>SUM(E48:G48)</f>
        <v>#DIV/0!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18" customFormat="1" ht="15">
      <c r="A49" s="4">
        <v>5</v>
      </c>
      <c r="B49"/>
      <c r="C49" s="2" t="e">
        <f xml:space="preserve"> B$8/1000000*C$20</f>
        <v>#DIV/0!</v>
      </c>
      <c r="D49" s="7" t="e">
        <f xml:space="preserve"> B$8/1000000*D$20</f>
        <v>#DIV/0!</v>
      </c>
      <c r="E49" s="7" t="e">
        <f xml:space="preserve"> B$8/1000000*E$20</f>
        <v>#DIV/0!</v>
      </c>
      <c r="F49" s="7" t="e">
        <f xml:space="preserve"> B$8/1000000*F$20</f>
        <v>#DIV/0!</v>
      </c>
      <c r="G49" s="7" t="e">
        <f xml:space="preserve"> B$8/1000000*G$20</f>
        <v>#DIV/0!</v>
      </c>
      <c r="H49" s="7" t="e">
        <f>SUM(D49:G49)</f>
        <v>#DIV/0!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18" customFormat="1" ht="15">
      <c r="A50"/>
      <c r="B50"/>
      <c r="C50"/>
      <c r="D50"/>
      <c r="E50"/>
      <c r="F50"/>
      <c r="G50"/>
      <c r="H50" s="7" t="e">
        <f>SUM(H45:H49)</f>
        <v>#DIV/0!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18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18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18" customFormat="1" ht="15">
      <c r="A53" s="4" t="s">
        <v>7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18" customFormat="1" ht="15">
      <c r="A54" t="s">
        <v>50</v>
      </c>
      <c r="B54" s="33">
        <v>1</v>
      </c>
      <c r="C54"/>
      <c r="D54"/>
      <c r="E54" t="s">
        <v>53</v>
      </c>
      <c r="F54"/>
      <c r="G54" t="e">
        <f>D107</f>
        <v>#DIV/0!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18" customFormat="1" ht="15">
      <c r="A55" t="s">
        <v>51</v>
      </c>
      <c r="B55" s="33">
        <v>1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18" customFormat="1" ht="15">
      <c r="A56" t="s">
        <v>52</v>
      </c>
      <c r="B56" s="33">
        <v>1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18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18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18" customFormat="1" ht="15">
      <c r="A59" s="4" t="s">
        <v>9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s="18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s="18" customFormat="1" ht="15">
      <c r="A61"/>
      <c r="B61"/>
      <c r="C61" s="4">
        <v>1</v>
      </c>
      <c r="D61" s="4">
        <v>2</v>
      </c>
      <c r="E61" s="4">
        <v>3</v>
      </c>
      <c r="F61" s="4">
        <v>4</v>
      </c>
      <c r="G61" s="4">
        <v>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s="18" customFormat="1" ht="15">
      <c r="A62" s="4">
        <v>1</v>
      </c>
      <c r="B62"/>
      <c r="C62" s="8" t="e">
        <f>SQRT((C45/$B$54)^2 *($B$55)^2 + (C45/$B$54)*$B$56)</f>
        <v>#DIV/0!</v>
      </c>
      <c r="D62" s="8" t="e">
        <f>SQRT((D45/$B$54)^2 *($B$55)^2 + (D45/$B$54)*$B$56)</f>
        <v>#DIV/0!</v>
      </c>
      <c r="E62" s="8" t="e">
        <f>SQRT((E45/$B$54)^2 *($B$55)^2 + (E45/$B$54)*$B$56)</f>
        <v>#DIV/0!</v>
      </c>
      <c r="F62" s="8" t="e">
        <f>SQRT((F45/$B$54)^2 *($B$55)^2 + (F45/$B$54)*$B$56)</f>
        <v>#DIV/0!</v>
      </c>
      <c r="G62" s="8" t="e">
        <f>SQRT((G45/$B$54)^2 *($B$55)^2 + (G45/$B$54)*$B$56)</f>
        <v>#DIV/0!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18" customFormat="1" ht="15">
      <c r="A63" s="4">
        <v>2</v>
      </c>
      <c r="B63"/>
      <c r="C63" s="8" t="e">
        <f>SQRT((C46/$B$54)^2 *($B$55)^2 + (C46/$B$54)*$B$56)</f>
        <v>#DIV/0!</v>
      </c>
      <c r="D63" s="8" t="e">
        <f>SQRT((D46/$B$54)^2 *($B$55)^2 + (D46/$B$54)*$B$56)</f>
        <v>#DIV/0!</v>
      </c>
      <c r="E63" s="8" t="e">
        <f>SQRT((E46/$B$54)^2 *($B$55)^2 + (E46/$B$54)*$B$56)</f>
        <v>#DIV/0!</v>
      </c>
      <c r="F63" s="8" t="e">
        <f>SQRT((F46/$B$54)^2 *($B$55)^2 + (F46/$B$54)*$B$56)</f>
        <v>#DIV/0!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18" customFormat="1" ht="15">
      <c r="A64" s="4">
        <v>3</v>
      </c>
      <c r="B64"/>
      <c r="C64" s="8" t="e">
        <f>SQRT((C47/$B$54)^2 *($B$55)^2 + (C47/$B$54)*$B$56)</f>
        <v>#DIV/0!</v>
      </c>
      <c r="D64" s="8" t="e">
        <f>SQRT((D47/$B$54)^2 *($B$55)^2 + (D47/$B$54)*$B$56)</f>
        <v>#DIV/0!</v>
      </c>
      <c r="E64" s="8" t="e">
        <f>SQRT((E47/$B$54)^2 *($B$55)^2 + (E47/$B$54)*$B$56)</f>
        <v>#DIV/0!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18" customFormat="1" ht="15">
      <c r="A65" s="4">
        <v>4</v>
      </c>
      <c r="B65"/>
      <c r="C65" s="8" t="e">
        <f>SQRT((C48/$B$54)^2 *($B$55)^2 + (C48/$B$54)*$B$56)</f>
        <v>#DIV/0!</v>
      </c>
      <c r="D65" s="8" t="e">
        <f>SQRT((D48/$B$54)^2 *($B$55)^2 + (D48/$B$54)*$B$56)</f>
        <v>#DIV/0!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18" customFormat="1" ht="15">
      <c r="A66" s="4">
        <v>5</v>
      </c>
      <c r="B66"/>
      <c r="C66" s="8" t="e">
        <f>SQRT((C49/$B$54)^2 *($B$55)^2 + (C49/$B$54)*$B$56)</f>
        <v>#DIV/0!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18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18" customFormat="1" ht="15">
      <c r="A68" s="4" t="s">
        <v>5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18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18" customFormat="1" ht="15">
      <c r="A70"/>
      <c r="B70"/>
      <c r="C70" s="4">
        <v>1</v>
      </c>
      <c r="D70" s="4">
        <v>2</v>
      </c>
      <c r="E70" s="4">
        <v>3</v>
      </c>
      <c r="F70" s="4">
        <v>4</v>
      </c>
      <c r="G70" s="4">
        <v>5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s="18" customFormat="1" ht="15">
      <c r="A71" s="4">
        <v>1</v>
      </c>
      <c r="B71"/>
      <c r="C71" s="6" t="e">
        <f>(C4-C45)/C62</f>
        <v>#DIV/0!</v>
      </c>
      <c r="D71" s="6" t="e">
        <f>(D4-D45)/D62</f>
        <v>#DIV/0!</v>
      </c>
      <c r="E71" s="6" t="e">
        <f>(E4-E45)/E62</f>
        <v>#DIV/0!</v>
      </c>
      <c r="F71" s="6" t="e">
        <f>(F4-F45)/F62</f>
        <v>#DIV/0!</v>
      </c>
      <c r="G71" s="6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s="18" customFormat="1" ht="15">
      <c r="A72" s="4">
        <v>2</v>
      </c>
      <c r="B72"/>
      <c r="C72" s="6" t="e">
        <f>(C5-C46)/C63</f>
        <v>#DIV/0!</v>
      </c>
      <c r="D72" s="6" t="e">
        <f>(D5-D46)/D63</f>
        <v>#DIV/0!</v>
      </c>
      <c r="E72" s="6" t="e">
        <f>(E5-E46)/E63</f>
        <v>#DIV/0!</v>
      </c>
      <c r="F72" s="6" t="e">
        <f>(F5-F46)/F63</f>
        <v>#DIV/0!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s="18" customFormat="1" ht="15">
      <c r="A73" s="4">
        <v>3</v>
      </c>
      <c r="B73"/>
      <c r="C73" s="6" t="e">
        <f>(C6-C47)/C64</f>
        <v>#DIV/0!</v>
      </c>
      <c r="D73" s="6" t="e">
        <f>(D6-D47)/D64</f>
        <v>#DIV/0!</v>
      </c>
      <c r="E73" s="6" t="e">
        <f>(E6-E47)/E64</f>
        <v>#DIV/0!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s="18" customFormat="1" ht="15">
      <c r="A74" s="4">
        <v>4</v>
      </c>
      <c r="B74"/>
      <c r="C74" s="6" t="e">
        <f>(C7-C48)/C65</f>
        <v>#DIV/0!</v>
      </c>
      <c r="D74" s="6" t="e">
        <f>(D7-D48)/D65</f>
        <v>#DIV/0!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s="18" customFormat="1" ht="15">
      <c r="A75" s="4">
        <v>5</v>
      </c>
      <c r="B75"/>
      <c r="C75" s="6" t="e">
        <f>(C8-C49)/C66</f>
        <v>#DIV/0!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s="18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s="18" customFormat="1" ht="15">
      <c r="A77" s="4" t="s">
        <v>10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s="18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18" customFormat="1" ht="15">
      <c r="A79"/>
      <c r="B79"/>
      <c r="C79" s="4">
        <v>1</v>
      </c>
      <c r="D79" s="4">
        <v>2</v>
      </c>
      <c r="E79" s="4">
        <v>3</v>
      </c>
      <c r="F79" s="4">
        <v>4</v>
      </c>
      <c r="G79" s="4">
        <v>5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s="18" customFormat="1" ht="15">
      <c r="A80" s="4">
        <v>1</v>
      </c>
      <c r="B80"/>
      <c r="C80" s="6" t="e">
        <f>(C71)^2</f>
        <v>#DIV/0!</v>
      </c>
      <c r="D80" s="6" t="e">
        <f>(D71)^2</f>
        <v>#DIV/0!</v>
      </c>
      <c r="E80" s="6" t="e">
        <f>(E71)^2</f>
        <v>#DIV/0!</v>
      </c>
      <c r="F80" s="6" t="e">
        <f>(F71)^2</f>
        <v>#DIV/0!</v>
      </c>
      <c r="G80" s="6">
        <f>(G71)^2</f>
        <v>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s="18" customFormat="1" ht="15">
      <c r="A81" s="4">
        <v>2</v>
      </c>
      <c r="B81"/>
      <c r="C81" s="6" t="e">
        <f>(C72)^2</f>
        <v>#DIV/0!</v>
      </c>
      <c r="D81" s="6" t="e">
        <f>(D72)^2</f>
        <v>#DIV/0!</v>
      </c>
      <c r="E81" s="6" t="e">
        <f>(E72)^2</f>
        <v>#DIV/0!</v>
      </c>
      <c r="F81" s="6" t="e">
        <f>(F72)^2</f>
        <v>#DIV/0!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s="18" customFormat="1" ht="15">
      <c r="A82" s="4">
        <v>3</v>
      </c>
      <c r="B82"/>
      <c r="C82" s="6" t="e">
        <f>(C73)^2</f>
        <v>#DIV/0!</v>
      </c>
      <c r="D82" s="6" t="e">
        <f>(D73)^2</f>
        <v>#DIV/0!</v>
      </c>
      <c r="E82" s="6" t="e">
        <f>(E73)^2</f>
        <v>#DIV/0!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s="18" customFormat="1" ht="15">
      <c r="A83" s="4">
        <v>4</v>
      </c>
      <c r="B83"/>
      <c r="C83" s="6" t="e">
        <f>(C74)^2</f>
        <v>#DIV/0!</v>
      </c>
      <c r="D83" s="6" t="e">
        <f>(D74)^2</f>
        <v>#DIV/0!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s="18" customFormat="1" ht="15">
      <c r="A84" s="4">
        <v>5</v>
      </c>
      <c r="B84"/>
      <c r="C84" s="6" t="e">
        <f>(C75)^2</f>
        <v>#DIV/0!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s="18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s="18" customFormat="1" ht="15">
      <c r="A86" s="4" t="s">
        <v>12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s="18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s="18" customFormat="1" ht="15">
      <c r="A88"/>
      <c r="B88"/>
      <c r="C88" s="4">
        <v>1</v>
      </c>
      <c r="D88" s="4">
        <v>2</v>
      </c>
      <c r="E88" s="4">
        <v>3</v>
      </c>
      <c r="F88" s="4">
        <v>4</v>
      </c>
      <c r="G88" s="4">
        <v>5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s="18" customFormat="1" ht="15">
      <c r="A89" s="4">
        <v>1</v>
      </c>
      <c r="B89"/>
      <c r="C89" s="6" t="e">
        <f>NORMDIST(C71,0,1,FALSE)</f>
        <v>#DIV/0!</v>
      </c>
      <c r="D89" s="6" t="e">
        <f>NORMDIST(D71,0,1,FALSE)</f>
        <v>#DIV/0!</v>
      </c>
      <c r="E89" s="6" t="e">
        <f>NORMDIST(E71,0,1,FALSE)</f>
        <v>#DIV/0!</v>
      </c>
      <c r="F89" s="6" t="e">
        <f>NORMDIST(F71,0,1,FALSE)</f>
        <v>#DIV/0!</v>
      </c>
      <c r="G89" s="6">
        <f>NORMDIST(G71,0,1,FALSE)</f>
        <v>0.39894228040143265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s="18" customFormat="1" ht="15">
      <c r="A90" s="4">
        <v>2</v>
      </c>
      <c r="B90"/>
      <c r="C90" s="6" t="e">
        <f>NORMDIST(C72,0,1,FALSE)</f>
        <v>#DIV/0!</v>
      </c>
      <c r="D90" s="6" t="e">
        <f>NORMDIST(D72,0,1,FALSE)</f>
        <v>#DIV/0!</v>
      </c>
      <c r="E90" s="6" t="e">
        <f>NORMDIST(E72,0,1,FALSE)</f>
        <v>#DIV/0!</v>
      </c>
      <c r="F90" s="6" t="e">
        <f>NORMDIST(F72,0,1,FALSE)</f>
        <v>#DIV/0!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s="18" customFormat="1" ht="15">
      <c r="A91" s="4">
        <v>3</v>
      </c>
      <c r="B91"/>
      <c r="C91" s="6" t="e">
        <f>NORMDIST(C73,0,1,FALSE)</f>
        <v>#DIV/0!</v>
      </c>
      <c r="D91" s="6" t="e">
        <f>NORMDIST(D73,0,1,FALSE)</f>
        <v>#DIV/0!</v>
      </c>
      <c r="E91" s="6" t="e">
        <f>NORMDIST(E73,0,1,FALSE)</f>
        <v>#DIV/0!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s="18" customFormat="1" ht="15">
      <c r="A92" s="4">
        <v>4</v>
      </c>
      <c r="B92"/>
      <c r="C92" s="6" t="e">
        <f>NORMDIST(C74,0,1,FALSE)</f>
        <v>#DIV/0!</v>
      </c>
      <c r="D92" s="6" t="e">
        <f>NORMDIST(D74,0,1,FALSE)</f>
        <v>#DIV/0!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s="18" customFormat="1" ht="15">
      <c r="A93" s="4">
        <v>5</v>
      </c>
      <c r="B93"/>
      <c r="C93" s="6" t="e">
        <f>NORMDIST(C75,0,1,FALSE)</f>
        <v>#DIV/0!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s="18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s="18" customFormat="1" ht="15">
      <c r="A95" s="4" t="s">
        <v>12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s="18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18" customFormat="1" ht="15">
      <c r="A97"/>
      <c r="B97"/>
      <c r="C97" s="4">
        <v>1</v>
      </c>
      <c r="D97" s="4">
        <v>2</v>
      </c>
      <c r="E97" s="4">
        <v>3</v>
      </c>
      <c r="F97" s="4">
        <v>4</v>
      </c>
      <c r="G97" s="4">
        <v>5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s="18" customFormat="1" ht="15">
      <c r="A98" s="4">
        <v>1</v>
      </c>
      <c r="B98"/>
      <c r="C98" s="6" t="e">
        <f>LN(C89)</f>
        <v>#DIV/0!</v>
      </c>
      <c r="D98" s="6" t="e">
        <f>LN(D89)</f>
        <v>#DIV/0!</v>
      </c>
      <c r="E98" s="6" t="e">
        <f>LN(E89)</f>
        <v>#DIV/0!</v>
      </c>
      <c r="F98" s="6" t="e">
        <f>LN(F89)</f>
        <v>#DIV/0!</v>
      </c>
      <c r="G98" s="6">
        <f>LN(G89)</f>
        <v>-0.91893853320467278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s="18" customFormat="1" ht="15">
      <c r="A99" s="4">
        <v>2</v>
      </c>
      <c r="B99"/>
      <c r="C99" s="6" t="e">
        <f>LN(C90)</f>
        <v>#DIV/0!</v>
      </c>
      <c r="D99" s="6" t="e">
        <f>LN(D90)</f>
        <v>#DIV/0!</v>
      </c>
      <c r="E99" s="6" t="e">
        <f>LN(E90)</f>
        <v>#DIV/0!</v>
      </c>
      <c r="F99" s="6" t="e">
        <f>LN(F90)</f>
        <v>#DIV/0!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s="18" customFormat="1" ht="15">
      <c r="A100" s="4">
        <v>3</v>
      </c>
      <c r="B100"/>
      <c r="C100" s="6" t="e">
        <f>LN(C91)</f>
        <v>#DIV/0!</v>
      </c>
      <c r="D100" s="6" t="e">
        <f>LN(D91)</f>
        <v>#DIV/0!</v>
      </c>
      <c r="E100" s="6" t="e">
        <f>LN(E91)</f>
        <v>#DIV/0!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s="18" customFormat="1" ht="15">
      <c r="A101" s="4">
        <v>4</v>
      </c>
      <c r="B101"/>
      <c r="C101" s="6" t="e">
        <f>LN(C92)</f>
        <v>#DIV/0!</v>
      </c>
      <c r="D101" s="6" t="e">
        <f>LN(D92)</f>
        <v>#DIV/0!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s="18" customFormat="1" ht="15">
      <c r="A102" s="4">
        <v>5</v>
      </c>
      <c r="B102"/>
      <c r="C102" s="6" t="e">
        <f>LN(C93)</f>
        <v>#DIV/0!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s="18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s="18" customFormat="1" ht="15">
      <c r="A104"/>
      <c r="B104" s="4" t="s">
        <v>54</v>
      </c>
      <c r="C104"/>
      <c r="D104" s="6" t="e">
        <f>SUM(C98:G102)</f>
        <v>#DIV/0!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s="18" customFormat="1" ht="15">
      <c r="A105"/>
      <c r="B105" s="4" t="s">
        <v>55</v>
      </c>
      <c r="C105"/>
      <c r="D105" s="6" t="e">
        <f>SUM(C80:G84)</f>
        <v>#DIV/0!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s="18" customFormat="1" ht="15">
      <c r="A106"/>
      <c r="B106" s="4" t="s">
        <v>13</v>
      </c>
      <c r="C106"/>
      <c r="D106">
        <f>COUNT(C80:G84)</f>
        <v>1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s="18" customFormat="1" ht="15">
      <c r="A107"/>
      <c r="B107" s="4" t="s">
        <v>8</v>
      </c>
      <c r="C107"/>
      <c r="D107" t="e">
        <f>-D104+1000*(D105-D106)^2</f>
        <v>#DIV/0!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s="18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s="18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s="18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s="18" customFormat="1" ht="15">
      <c r="A111" s="4" t="s">
        <v>14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18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18" customFormat="1" ht="15">
      <c r="A113"/>
      <c r="B113"/>
      <c r="C113" s="4">
        <v>1</v>
      </c>
      <c r="D113" s="4">
        <v>2</v>
      </c>
      <c r="E113" s="4">
        <v>3</v>
      </c>
      <c r="F113" s="4">
        <v>4</v>
      </c>
      <c r="G113" s="4">
        <v>5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18" customFormat="1" ht="15">
      <c r="A114" s="4">
        <v>1</v>
      </c>
      <c r="B114"/>
      <c r="C114" s="8">
        <f>C4/$B$54</f>
        <v>0</v>
      </c>
      <c r="D114" s="8">
        <f>D4/$B$54</f>
        <v>0</v>
      </c>
      <c r="E114" s="8">
        <f>E4/$B$54</f>
        <v>0</v>
      </c>
      <c r="F114" s="8">
        <f>F4/$B$54</f>
        <v>0</v>
      </c>
      <c r="G114" s="8">
        <f>G4/$B$54</f>
        <v>0</v>
      </c>
      <c r="H114"/>
      <c r="I114" s="7">
        <f>SUM(C114:G114)</f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s="18" customFormat="1" ht="15">
      <c r="A115" s="4">
        <v>2</v>
      </c>
      <c r="B115"/>
      <c r="C115" s="8">
        <f>C5/$B$54</f>
        <v>0</v>
      </c>
      <c r="D115" s="8">
        <f>D5/$B$54</f>
        <v>0</v>
      </c>
      <c r="E115" s="8">
        <f>E5/$B$54</f>
        <v>0</v>
      </c>
      <c r="F115" s="8">
        <f>F5/$B$54</f>
        <v>0</v>
      </c>
      <c r="G115" s="7" t="e">
        <f xml:space="preserve"> B$5/1000000*G$20/$B$54</f>
        <v>#DIV/0!</v>
      </c>
      <c r="H115" s="7" t="e">
        <f>SUM(G115:G115)</f>
        <v>#DIV/0!</v>
      </c>
      <c r="I115" s="7" t="e">
        <f>SUM(C115:G115)</f>
        <v>#DIV/0!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s="18" customFormat="1" ht="15">
      <c r="A116" s="4">
        <v>3</v>
      </c>
      <c r="B116"/>
      <c r="C116" s="8">
        <f>C6/$B$54</f>
        <v>0</v>
      </c>
      <c r="D116" s="8">
        <f>D6/$B$54</f>
        <v>0</v>
      </c>
      <c r="E116" s="8">
        <f>E6/$B$54</f>
        <v>0</v>
      </c>
      <c r="F116" s="7" t="e">
        <f xml:space="preserve"> B$6/1000000*F$20/$B$54</f>
        <v>#DIV/0!</v>
      </c>
      <c r="G116" s="7" t="e">
        <f xml:space="preserve"> B$6/1000000*G$20/$B$54</f>
        <v>#DIV/0!</v>
      </c>
      <c r="H116" s="7" t="e">
        <f>SUM(F116:G116)</f>
        <v>#DIV/0!</v>
      </c>
      <c r="I116" s="7" t="e">
        <f>SUM(C116:G116)</f>
        <v>#DIV/0!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s="18" customFormat="1" ht="15">
      <c r="A117" s="4">
        <v>4</v>
      </c>
      <c r="B117"/>
      <c r="C117" s="8">
        <f>C7/$B$54</f>
        <v>0</v>
      </c>
      <c r="D117" s="8">
        <f>D7/$B$54</f>
        <v>0</v>
      </c>
      <c r="E117" s="7" t="e">
        <f xml:space="preserve"> B$7/1000000*E$20/$B$54</f>
        <v>#DIV/0!</v>
      </c>
      <c r="F117" s="7" t="e">
        <f xml:space="preserve"> B$7/1000000*F$20/$B$54</f>
        <v>#DIV/0!</v>
      </c>
      <c r="G117" s="7" t="e">
        <f xml:space="preserve"> B$7/1000000*G$20/$B$54</f>
        <v>#DIV/0!</v>
      </c>
      <c r="H117" s="7" t="e">
        <f>SUM(E117:G117)</f>
        <v>#DIV/0!</v>
      </c>
      <c r="I117" s="7" t="e">
        <f>SUM(C117:G117)</f>
        <v>#DIV/0!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s="18" customFormat="1" ht="15">
      <c r="A118" s="4">
        <v>5</v>
      </c>
      <c r="B118"/>
      <c r="C118" s="8">
        <f>C8/$B$54</f>
        <v>0</v>
      </c>
      <c r="D118" s="7" t="e">
        <f xml:space="preserve"> B$8/1000000*D$20/$B$54</f>
        <v>#DIV/0!</v>
      </c>
      <c r="E118" s="7" t="e">
        <f xml:space="preserve"> B$8/1000000*E$20/$B$54</f>
        <v>#DIV/0!</v>
      </c>
      <c r="F118" s="7" t="e">
        <f xml:space="preserve"> B$8/1000000*F$20/$B$54</f>
        <v>#DIV/0!</v>
      </c>
      <c r="G118" s="7" t="e">
        <f xml:space="preserve"> B$8/1000000*G$20/$B$54</f>
        <v>#DIV/0!</v>
      </c>
      <c r="H118" s="7" t="e">
        <f>SUM(D118:G118)</f>
        <v>#DIV/0!</v>
      </c>
      <c r="I118" s="7" t="e">
        <f>SUM(C118:G118)</f>
        <v>#DIV/0!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s="18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s="18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s="18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s="18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s="18" customFormat="1" ht="30">
      <c r="A123"/>
      <c r="B123"/>
      <c r="C123" s="9" t="s">
        <v>15</v>
      </c>
      <c r="D123" s="9" t="s">
        <v>16</v>
      </c>
      <c r="E123" s="9" t="s">
        <v>1</v>
      </c>
      <c r="F123" s="9" t="s">
        <v>17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s="18" customFormat="1" ht="15">
      <c r="A124" s="4">
        <v>1</v>
      </c>
      <c r="B124"/>
      <c r="C124" s="2">
        <f>H114</f>
        <v>0</v>
      </c>
      <c r="D124" s="2">
        <f>I114</f>
        <v>0</v>
      </c>
      <c r="E124" s="2">
        <f>B4</f>
        <v>0</v>
      </c>
      <c r="F124" s="10" t="e">
        <f>E124/D124</f>
        <v>#DIV/0!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s="18" customFormat="1" ht="15">
      <c r="A125" s="4">
        <v>2</v>
      </c>
      <c r="B125"/>
      <c r="C125" s="2" t="e">
        <f>H115</f>
        <v>#DIV/0!</v>
      </c>
      <c r="D125" s="2" t="e">
        <f>I115</f>
        <v>#DIV/0!</v>
      </c>
      <c r="E125" s="2">
        <f>B5</f>
        <v>0</v>
      </c>
      <c r="F125" s="10" t="e">
        <f>E125/D125</f>
        <v>#DIV/0!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s="18" customFormat="1" ht="15">
      <c r="A126" s="4">
        <v>3</v>
      </c>
      <c r="B126"/>
      <c r="C126" s="2" t="e">
        <f>H116</f>
        <v>#DIV/0!</v>
      </c>
      <c r="D126" s="2" t="e">
        <f>I116</f>
        <v>#DIV/0!</v>
      </c>
      <c r="E126" s="2">
        <f>B6</f>
        <v>0</v>
      </c>
      <c r="F126" s="10" t="e">
        <f>E126/D126</f>
        <v>#DIV/0!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s="18" customFormat="1" ht="15">
      <c r="A127" s="4">
        <v>4</v>
      </c>
      <c r="B127"/>
      <c r="C127" s="2" t="e">
        <f>H117</f>
        <v>#DIV/0!</v>
      </c>
      <c r="D127" s="2" t="e">
        <f>I117</f>
        <v>#DIV/0!</v>
      </c>
      <c r="E127" s="2">
        <f>B7</f>
        <v>0</v>
      </c>
      <c r="F127" s="10" t="e">
        <f>E127/D127</f>
        <v>#DIV/0!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s="18" customFormat="1" ht="15">
      <c r="A128" s="4">
        <v>5</v>
      </c>
      <c r="B128"/>
      <c r="C128" s="2" t="e">
        <f>H118</f>
        <v>#DIV/0!</v>
      </c>
      <c r="D128" s="2" t="e">
        <f>I118</f>
        <v>#DIV/0!</v>
      </c>
      <c r="E128" s="2">
        <f>B8</f>
        <v>0</v>
      </c>
      <c r="F128" s="10" t="e">
        <f>E128/D128</f>
        <v>#DIV/0!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s="18" customFormat="1" ht="15">
      <c r="A129"/>
      <c r="B129"/>
      <c r="C129"/>
      <c r="D129"/>
      <c r="E129" t="s">
        <v>11</v>
      </c>
      <c r="F129" t="e">
        <f>SUM(E124:E128)/SUM(D124:D128)</f>
        <v>#DIV/0!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s="18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s="18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s="18" customFormat="1" ht="15">
      <c r="A132" s="4" t="s">
        <v>72</v>
      </c>
      <c r="B132"/>
      <c r="C132"/>
      <c r="D132" s="1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s="18" customFormat="1" ht="15">
      <c r="A133"/>
      <c r="B133"/>
      <c r="C133" s="4" t="s">
        <v>18</v>
      </c>
      <c r="D133" t="e">
        <f>D132/F129</f>
        <v>#DIV/0!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s="18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s="18" customFormat="1" ht="15">
      <c r="A135" s="4" t="s">
        <v>19</v>
      </c>
      <c r="B135"/>
      <c r="C135"/>
      <c r="D135" s="12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s="18" customFormat="1" ht="15">
      <c r="A136"/>
      <c r="B136"/>
      <c r="C136" s="4" t="s">
        <v>20</v>
      </c>
      <c r="D136" t="e">
        <f>D135/F129</f>
        <v>#DIV/0!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s="18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s="18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s="18" customFormat="1" ht="15">
      <c r="A139" s="4" t="s">
        <v>21</v>
      </c>
      <c r="B139">
        <f>B55^2</f>
        <v>1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s="18" customFormat="1" ht="15">
      <c r="A140" s="4" t="s">
        <v>22</v>
      </c>
      <c r="B140">
        <f>B56^2</f>
        <v>1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s="18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s="18" customFormat="1" ht="15">
      <c r="A142" s="4" t="s">
        <v>56</v>
      </c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s="18" customFormat="1" ht="15">
      <c r="A143" s="4" t="s">
        <v>57</v>
      </c>
      <c r="B143"/>
      <c r="C143" s="4" t="s">
        <v>58</v>
      </c>
      <c r="D143" s="4" t="s">
        <v>59</v>
      </c>
      <c r="E143" s="4" t="s">
        <v>60</v>
      </c>
      <c r="F143" s="4" t="s">
        <v>61</v>
      </c>
      <c r="G143" s="4" t="s">
        <v>23</v>
      </c>
      <c r="H143" s="4" t="s">
        <v>24</v>
      </c>
      <c r="I143" s="4" t="s">
        <v>25</v>
      </c>
      <c r="J143" s="4" t="s">
        <v>26</v>
      </c>
      <c r="K143" s="4" t="s">
        <v>27</v>
      </c>
      <c r="L143" s="4" t="s">
        <v>28</v>
      </c>
      <c r="M143" s="4" t="s">
        <v>29</v>
      </c>
      <c r="N143" s="4" t="s">
        <v>30</v>
      </c>
      <c r="O143" s="4" t="s">
        <v>31</v>
      </c>
      <c r="P143" s="4" t="s">
        <v>32</v>
      </c>
      <c r="Q143" s="4" t="s">
        <v>33</v>
      </c>
      <c r="R143" s="4" t="s">
        <v>34</v>
      </c>
      <c r="S143" s="4" t="s">
        <v>35</v>
      </c>
      <c r="T143" s="4" t="s">
        <v>36</v>
      </c>
      <c r="U143" s="4" t="s">
        <v>37</v>
      </c>
      <c r="V143" s="4" t="s">
        <v>38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s="18" customFormat="1" ht="15">
      <c r="A144" s="4">
        <v>1</v>
      </c>
      <c r="B144"/>
      <c r="C144" s="2">
        <f>C124</f>
        <v>0</v>
      </c>
      <c r="D144" s="2">
        <f>C144^2</f>
        <v>0</v>
      </c>
      <c r="E144" s="2">
        <f>D124-C144</f>
        <v>0</v>
      </c>
      <c r="F144" s="2">
        <f>E144^2</f>
        <v>0</v>
      </c>
      <c r="G144" s="2" t="e">
        <f>$B$139+B$140/E144</f>
        <v>#DIV/0!</v>
      </c>
      <c r="H144" s="2" t="e">
        <f>D144*G144</f>
        <v>#DIV/0!</v>
      </c>
      <c r="I144" s="2">
        <f>D144*$B$139+C144*$B$140</f>
        <v>0</v>
      </c>
      <c r="J144" s="2">
        <f>H4+H45</f>
        <v>0</v>
      </c>
      <c r="K144" s="2">
        <f>J144^2</f>
        <v>0</v>
      </c>
      <c r="L144" s="2">
        <f>K144+I144</f>
        <v>0</v>
      </c>
      <c r="M144"/>
      <c r="N144"/>
      <c r="O144"/>
      <c r="P144"/>
      <c r="Q144" s="2">
        <f>C144*(E144+C144)</f>
        <v>0</v>
      </c>
      <c r="R144" s="2" t="e">
        <f>Q144*G144</f>
        <v>#DIV/0!</v>
      </c>
      <c r="S144" s="2" t="e">
        <f>(E144+C144)^2*G144</f>
        <v>#DIV/0!</v>
      </c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s="18" customFormat="1" ht="15">
      <c r="A145" s="4">
        <v>2</v>
      </c>
      <c r="B145"/>
      <c r="C145" s="2" t="e">
        <f>C125</f>
        <v>#DIV/0!</v>
      </c>
      <c r="D145" s="2" t="e">
        <f>C145^2</f>
        <v>#DIV/0!</v>
      </c>
      <c r="E145" s="2" t="e">
        <f>D125-C145</f>
        <v>#DIV/0!</v>
      </c>
      <c r="F145" s="2" t="e">
        <f>E145^2</f>
        <v>#DIV/0!</v>
      </c>
      <c r="G145" s="2" t="e">
        <f>$B$139+B$140/E145</f>
        <v>#DIV/0!</v>
      </c>
      <c r="H145" s="2" t="e">
        <f>D145*G145</f>
        <v>#DIV/0!</v>
      </c>
      <c r="I145" s="2" t="e">
        <f>D145*$B$139+C145*$B$140</f>
        <v>#DIV/0!</v>
      </c>
      <c r="J145" s="2" t="e">
        <f>H5+H46</f>
        <v>#DIV/0!</v>
      </c>
      <c r="K145" s="2" t="e">
        <f>J145^2</f>
        <v>#DIV/0!</v>
      </c>
      <c r="L145" s="2" t="e">
        <f>K145+I145</f>
        <v>#DIV/0!</v>
      </c>
      <c r="M145"/>
      <c r="N145"/>
      <c r="O145"/>
      <c r="P145"/>
      <c r="Q145" s="2" t="e">
        <f>C145*(E145+C145)</f>
        <v>#DIV/0!</v>
      </c>
      <c r="R145" s="2" t="e">
        <f>Q145*G145</f>
        <v>#DIV/0!</v>
      </c>
      <c r="S145" s="2" t="e">
        <f>(E145+C145)^2*G145</f>
        <v>#DIV/0!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s="18" customFormat="1" ht="15">
      <c r="A146" s="4">
        <v>3</v>
      </c>
      <c r="B146"/>
      <c r="C146" s="2" t="e">
        <f>C126</f>
        <v>#DIV/0!</v>
      </c>
      <c r="D146" s="2" t="e">
        <f>C146^2</f>
        <v>#DIV/0!</v>
      </c>
      <c r="E146" s="2" t="e">
        <f>D126-C146</f>
        <v>#DIV/0!</v>
      </c>
      <c r="F146" s="2" t="e">
        <f>E146^2</f>
        <v>#DIV/0!</v>
      </c>
      <c r="G146" s="2" t="e">
        <f>$B$139+B$140/E146</f>
        <v>#DIV/0!</v>
      </c>
      <c r="H146" s="2" t="e">
        <f>D146*G146</f>
        <v>#DIV/0!</v>
      </c>
      <c r="I146" s="2" t="e">
        <f>D146*$B$139+C146*$B$140</f>
        <v>#DIV/0!</v>
      </c>
      <c r="J146" s="2" t="e">
        <f>H6+H47</f>
        <v>#DIV/0!</v>
      </c>
      <c r="K146" s="2" t="e">
        <f>J146^2</f>
        <v>#DIV/0!</v>
      </c>
      <c r="L146" s="2" t="e">
        <f>K146+I146</f>
        <v>#DIV/0!</v>
      </c>
      <c r="M146"/>
      <c r="N146"/>
      <c r="O146"/>
      <c r="P146"/>
      <c r="Q146" s="2" t="e">
        <f>C146*(E146+C146)</f>
        <v>#DIV/0!</v>
      </c>
      <c r="R146" s="2" t="e">
        <f>Q146*G146</f>
        <v>#DIV/0!</v>
      </c>
      <c r="S146" s="2" t="e">
        <f>(E146+C146)^2*G146</f>
        <v>#DIV/0!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s="18" customFormat="1" ht="15">
      <c r="A147" s="4">
        <v>4</v>
      </c>
      <c r="B147"/>
      <c r="C147" s="2" t="e">
        <f>C127</f>
        <v>#DIV/0!</v>
      </c>
      <c r="D147" s="2" t="e">
        <f>C147^2</f>
        <v>#DIV/0!</v>
      </c>
      <c r="E147" s="2" t="e">
        <f>D127-C147</f>
        <v>#DIV/0!</v>
      </c>
      <c r="F147" s="2" t="e">
        <f>E147^2</f>
        <v>#DIV/0!</v>
      </c>
      <c r="G147" s="2" t="e">
        <f>$B$139+B$140/E147</f>
        <v>#DIV/0!</v>
      </c>
      <c r="H147" s="2" t="e">
        <f>D147*G147</f>
        <v>#DIV/0!</v>
      </c>
      <c r="I147" s="2" t="e">
        <f>D147*$B$139+C147*$B$140</f>
        <v>#DIV/0!</v>
      </c>
      <c r="J147" s="2" t="e">
        <f>H7+H48</f>
        <v>#DIV/0!</v>
      </c>
      <c r="K147" s="2" t="e">
        <f>J147^2</f>
        <v>#DIV/0!</v>
      </c>
      <c r="L147" s="2" t="e">
        <f>K147+I147</f>
        <v>#DIV/0!</v>
      </c>
      <c r="M147"/>
      <c r="N147"/>
      <c r="O147"/>
      <c r="P147"/>
      <c r="Q147" s="2" t="e">
        <f>C147*(E147+C147)</f>
        <v>#DIV/0!</v>
      </c>
      <c r="R147" s="2" t="e">
        <f>Q147*G147</f>
        <v>#DIV/0!</v>
      </c>
      <c r="S147" s="2" t="e">
        <f>(E147+C147)^2*G147</f>
        <v>#DIV/0!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s="18" customFormat="1" ht="15">
      <c r="A148" s="4">
        <v>5</v>
      </c>
      <c r="B148"/>
      <c r="C148" s="2" t="e">
        <f>C128</f>
        <v>#DIV/0!</v>
      </c>
      <c r="D148" s="2" t="e">
        <f>C148^2</f>
        <v>#DIV/0!</v>
      </c>
      <c r="E148" s="2" t="e">
        <f>D128-C148</f>
        <v>#DIV/0!</v>
      </c>
      <c r="F148" s="2" t="e">
        <f>E148^2</f>
        <v>#DIV/0!</v>
      </c>
      <c r="G148" s="2" t="e">
        <f>$B$139+B$140/E148</f>
        <v>#DIV/0!</v>
      </c>
      <c r="H148" s="2" t="e">
        <f>D148*G148</f>
        <v>#DIV/0!</v>
      </c>
      <c r="I148" s="2" t="e">
        <f>D148*$B$139+C148*$B$140</f>
        <v>#DIV/0!</v>
      </c>
      <c r="J148" s="2" t="e">
        <f>H8+H49</f>
        <v>#DIV/0!</v>
      </c>
      <c r="K148" s="2" t="e">
        <f>J148^2</f>
        <v>#DIV/0!</v>
      </c>
      <c r="L148" s="2" t="e">
        <f>K148+I148</f>
        <v>#DIV/0!</v>
      </c>
      <c r="M148"/>
      <c r="N148"/>
      <c r="O148"/>
      <c r="P148"/>
      <c r="Q148" s="2" t="e">
        <f>C148*(E148+C148)</f>
        <v>#DIV/0!</v>
      </c>
      <c r="R148" s="2" t="e">
        <f>Q148*G148</f>
        <v>#DIV/0!</v>
      </c>
      <c r="S148" s="2" t="e">
        <f>(E148+C148)^2*G148</f>
        <v>#DIV/0!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s="18" customFormat="1" ht="15">
      <c r="A149"/>
      <c r="B149"/>
      <c r="C149" s="2" t="e">
        <f>SUM(C144:C148)</f>
        <v>#DIV/0!</v>
      </c>
      <c r="D149" s="2" t="e">
        <f>SUM(D144:D148)</f>
        <v>#DIV/0!</v>
      </c>
      <c r="E149"/>
      <c r="F149"/>
      <c r="G149"/>
      <c r="H149" s="2" t="e">
        <f>SUM(H144:H148)</f>
        <v>#DIV/0!</v>
      </c>
      <c r="I149"/>
      <c r="J149" s="2" t="e">
        <f>SUM(J144:J148)</f>
        <v>#DIV/0!</v>
      </c>
      <c r="K149" s="2" t="e">
        <f>SUM(K144:K148)</f>
        <v>#DIV/0!</v>
      </c>
      <c r="L149" s="2" t="e">
        <f>SUM(L144:L148)</f>
        <v>#DIV/0!</v>
      </c>
      <c r="M149" s="2" t="e">
        <f>(J149/COUNT(J144:J148))^2</f>
        <v>#DIV/0!</v>
      </c>
      <c r="N149" s="2" t="e">
        <f>L149/COUNT(J144:J148)</f>
        <v>#DIV/0!</v>
      </c>
      <c r="O149" s="2" t="e">
        <f>N149-M149</f>
        <v>#DIV/0!</v>
      </c>
      <c r="P149" s="2" t="e">
        <f>(D136^2*$B$139+D136*$B$140)/(D133^2*$B$139+D133*$B$140)*O149</f>
        <v>#DIV/0!</v>
      </c>
      <c r="Q149"/>
      <c r="R149" s="2" t="e">
        <f>SUM(R144:R148)</f>
        <v>#DIV/0!</v>
      </c>
      <c r="S149" s="2" t="e">
        <f>SUM(S144:S148)</f>
        <v>#DIV/0!</v>
      </c>
      <c r="T149" s="2" t="e">
        <f>D136*D133*$B$139</f>
        <v>#DIV/0!</v>
      </c>
      <c r="U149" s="2" t="e">
        <f>D136^2*$B$139+D136*$B$140</f>
        <v>#DIV/0!</v>
      </c>
      <c r="V149" s="2" t="e">
        <f>D133^2*$B$139+D133*$B$140</f>
        <v>#DIV/0!</v>
      </c>
      <c r="W149" s="13" t="e">
        <f>T149/(SQRT(U149)*SQRT(V149))</f>
        <v>#DIV/0!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s="18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t="e">
        <f>SQRT(P149)</f>
        <v>#DIV/0!</v>
      </c>
      <c r="Q150"/>
      <c r="R150"/>
      <c r="S150"/>
      <c r="T150"/>
      <c r="U150"/>
      <c r="V150"/>
      <c r="W150" s="13" t="e">
        <f>R149/(SQRT(S149)*SQRT(H149))</f>
        <v>#DIV/0!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s="18" customFormat="1" ht="15">
      <c r="A151" s="19" t="s">
        <v>39</v>
      </c>
      <c r="B151" s="20"/>
      <c r="C151" s="20"/>
      <c r="D151" s="21"/>
      <c r="E151"/>
      <c r="F151" t="s">
        <v>39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t="s">
        <v>62</v>
      </c>
      <c r="W151" s="14" t="e">
        <f>W149*W150</f>
        <v>#DIV/0!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s="18" customFormat="1" ht="15">
      <c r="A152" s="22" t="s">
        <v>40</v>
      </c>
      <c r="B152" s="32" t="e">
        <f>H50</f>
        <v>#DIV/0!</v>
      </c>
      <c r="C152" s="23"/>
      <c r="D152" s="24"/>
      <c r="E152"/>
      <c r="F152" s="3" t="s">
        <v>46</v>
      </c>
      <c r="G152" t="e">
        <f>LN(B152-0.5*G153^2)</f>
        <v>#DIV/0!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s="18" customFormat="1" ht="15">
      <c r="A153" s="22" t="s">
        <v>41</v>
      </c>
      <c r="B153" s="30" t="e">
        <f>SQRT(H149)/B152</f>
        <v>#DIV/0!</v>
      </c>
      <c r="C153" s="23"/>
      <c r="D153" s="24"/>
      <c r="E153"/>
      <c r="F153" s="3" t="s">
        <v>47</v>
      </c>
      <c r="G153" t="e">
        <f>SQRT(LN(B153^2+1))</f>
        <v>#DIV/0!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s="18" customFormat="1" ht="15">
      <c r="A154" s="22" t="s">
        <v>42</v>
      </c>
      <c r="B154" s="30" t="e">
        <f>MAX(B153/2,G155)</f>
        <v>#DIV/0!</v>
      </c>
      <c r="C154" s="23"/>
      <c r="D154" s="24"/>
      <c r="E154"/>
      <c r="F154" s="3" t="s">
        <v>48</v>
      </c>
      <c r="G154" t="e">
        <f>LOGINV(0.75,G152,G153)</f>
        <v>#DIV/0!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1:52" s="18" customFormat="1" ht="15">
      <c r="A155" s="25"/>
      <c r="B155" s="23"/>
      <c r="C155" s="23"/>
      <c r="D155" s="24"/>
      <c r="E155"/>
      <c r="F155" s="3" t="s">
        <v>42</v>
      </c>
      <c r="G155" s="14" t="e">
        <f>(G154-B152)/B152</f>
        <v>#DIV/0!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1:52" s="18" customFormat="1" ht="15">
      <c r="A156" s="29" t="s">
        <v>43</v>
      </c>
      <c r="B156" s="23"/>
      <c r="C156" s="23"/>
      <c r="D156" s="24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1:52" s="18" customFormat="1" ht="15">
      <c r="A157" s="22" t="s">
        <v>40</v>
      </c>
      <c r="B157" s="32" t="e">
        <f>D136*F129</f>
        <v>#DIV/0!</v>
      </c>
      <c r="C157" s="23"/>
      <c r="D157" s="24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1:52" s="18" customFormat="1" ht="15">
      <c r="A158" s="22" t="s">
        <v>41</v>
      </c>
      <c r="B158" s="30" t="e">
        <f>SQRT(P149)/B157</f>
        <v>#DIV/0!</v>
      </c>
      <c r="C158" s="23"/>
      <c r="D158" s="24"/>
      <c r="E158"/>
      <c r="F158" t="s">
        <v>63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1:52" s="18" customFormat="1" ht="15">
      <c r="A159" s="22" t="s">
        <v>42</v>
      </c>
      <c r="B159" s="30" t="e">
        <f>MAX(B158/2,G162)</f>
        <v>#DIV/0!</v>
      </c>
      <c r="C159" s="23"/>
      <c r="D159" s="24"/>
      <c r="E159"/>
      <c r="F159" s="3" t="s">
        <v>46</v>
      </c>
      <c r="G159" t="e">
        <f>LN(B157-0.5*G160^2)</f>
        <v>#DIV/0!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1:52" s="18" customFormat="1" ht="15">
      <c r="A160" s="25"/>
      <c r="B160" s="23"/>
      <c r="C160" s="23"/>
      <c r="D160" s="24"/>
      <c r="E160"/>
      <c r="F160" s="3" t="s">
        <v>47</v>
      </c>
      <c r="G160" t="e">
        <f>SQRT(LN(B158^2+1))</f>
        <v>#DIV/0!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1:52" s="18" customFormat="1" ht="15">
      <c r="A161" s="29" t="s">
        <v>44</v>
      </c>
      <c r="B161" s="23"/>
      <c r="C161" s="23"/>
      <c r="D161" s="24"/>
      <c r="E161"/>
      <c r="F161" s="3" t="s">
        <v>48</v>
      </c>
      <c r="G161" t="e">
        <f>LOGINV(0.75,G159,G160)</f>
        <v>#DIV/0!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1:52" s="18" customFormat="1" ht="15">
      <c r="A162" s="22" t="s">
        <v>62</v>
      </c>
      <c r="B162" s="30" t="e">
        <f>W151</f>
        <v>#DIV/0!</v>
      </c>
      <c r="C162" s="23"/>
      <c r="D162" s="24"/>
      <c r="E162"/>
      <c r="F162" s="3" t="s">
        <v>42</v>
      </c>
      <c r="G162" s="14" t="e">
        <f>(G161-B157)/B157</f>
        <v>#DIV/0!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1:52" s="18" customFormat="1" ht="15">
      <c r="A163" s="25"/>
      <c r="B163" s="23"/>
      <c r="C163" s="23"/>
      <c r="D163" s="24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1:52" s="18" customFormat="1" ht="15">
      <c r="A164" s="29" t="s">
        <v>45</v>
      </c>
      <c r="B164" s="23"/>
      <c r="C164" s="23"/>
      <c r="D164" s="2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1:52" s="18" customFormat="1" ht="15">
      <c r="A165" s="26"/>
      <c r="B165" s="31" t="e">
        <f>SQRT(B139*D149)/SQRT(B139*D149+B140*C149)</f>
        <v>#DIV/0!</v>
      </c>
      <c r="C165" s="27"/>
      <c r="D165" s="28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1:52" s="18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1:52" s="18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1:52" s="18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1:52" s="18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1:52" s="18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1:52" s="18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1:52" s="18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1:52" s="18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1:52" s="18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1:52" s="18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1:52" s="18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1:52" s="18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1:52" s="18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1:52" s="18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1:52" s="18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1:52" s="18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1:52" s="18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1:52" s="18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1:52" s="18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1:52" s="18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1:52" s="18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1:52" s="18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1:52" s="18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1:52" s="18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1:52" s="18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1:52" s="18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1:52" s="18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1:52" s="18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1:52" s="18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1:52" s="18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1:52" s="18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1:52" s="18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1:52" s="18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1:52" s="18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1:52" s="18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1:52" s="18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1:52" s="18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1:52" s="18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1:52" s="18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1:52" s="18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1:52" s="18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1:52" s="18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1:52" s="18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1:52" s="18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1:52" s="18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1:52" s="18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1:52" s="18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1:52" s="18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1:52" s="18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1:52" s="18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1:52" s="18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1:52" s="18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1:52" s="18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1:52" s="18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1:52" s="18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1:52" s="18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1:52" s="18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1:52" s="18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1:52" s="18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1:52" s="18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1:52" s="18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1:52" s="18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1:52" s="16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1:52" s="16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1:52" s="16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1:52" s="15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1:52" s="16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1:52" s="16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1:52" s="16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1:52" s="16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1:52" s="16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1:52" s="16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1:52" s="16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1:52" s="16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1:52" s="16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1:52" s="16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1:52" s="16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1:52" s="16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1:52" s="16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1:52" s="16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1:52" customFormat="1" ht="15"/>
    <row r="247" spans="1:52" customFormat="1" ht="15"/>
    <row r="248" spans="1:52" customFormat="1" ht="15"/>
    <row r="249" spans="1:52" customFormat="1" ht="15"/>
    <row r="250" spans="1:52" customFormat="1" ht="15"/>
    <row r="251" spans="1:52" customFormat="1" ht="15"/>
    <row r="252" spans="1:52" customFormat="1" ht="15"/>
    <row r="253" spans="1:52" customFormat="1" ht="15"/>
    <row r="254" spans="1:52" customFormat="1" ht="15"/>
    <row r="255" spans="1:52" customFormat="1" ht="15"/>
    <row r="256" spans="1:52" customFormat="1" ht="15"/>
    <row r="257" spans="1:52" customFormat="1" ht="15"/>
    <row r="258" spans="1:52" customFormat="1" ht="15"/>
    <row r="259" spans="1:52" customFormat="1" ht="15"/>
    <row r="260" spans="1:52" customFormat="1" ht="15"/>
    <row r="261" spans="1:52" customFormat="1" ht="15"/>
    <row r="262" spans="1:52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1:52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1:52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1:52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1:52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  <row r="267" spans="1:52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</row>
    <row r="268" spans="1:52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</row>
    <row r="269" spans="1:52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</row>
    <row r="270" spans="1:52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</row>
    <row r="271" spans="1:52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</row>
    <row r="272" spans="1:52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</row>
    <row r="273" spans="1:52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</row>
    <row r="274" spans="1:52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</row>
    <row r="275" spans="1:52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</row>
    <row r="276" spans="1:52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</row>
    <row r="277" spans="1:52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</row>
    <row r="278" spans="1:52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</row>
    <row r="279" spans="1:52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</row>
    <row r="280" spans="1:52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</row>
    <row r="281" spans="1:52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</row>
    <row r="282" spans="1:52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</row>
    <row r="283" spans="1:52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</row>
    <row r="284" spans="1:52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</row>
    <row r="285" spans="1:52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</row>
    <row r="286" spans="1:52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</row>
    <row r="287" spans="1:52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</row>
    <row r="288" spans="1:52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</row>
    <row r="289" spans="1:52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</row>
    <row r="290" spans="1:52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</row>
    <row r="291" spans="1:52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</row>
    <row r="292" spans="1:52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</row>
    <row r="293" spans="1:52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</row>
    <row r="294" spans="1:52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</row>
    <row r="295" spans="1:52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</row>
    <row r="296" spans="1:52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</row>
    <row r="297" spans="1:52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</row>
    <row r="298" spans="1:52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</row>
    <row r="299" spans="1:52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</row>
    <row r="300" spans="1:52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</row>
    <row r="301" spans="1:52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</row>
    <row r="302" spans="1:52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</row>
    <row r="303" spans="1:52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</row>
    <row r="304" spans="1:52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</row>
    <row r="305" spans="1:52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</row>
    <row r="306" spans="1:52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</row>
    <row r="307" spans="1:52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</row>
    <row r="308" spans="1:52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</row>
    <row r="309" spans="1:52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</row>
    <row r="310" spans="1:52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</row>
    <row r="311" spans="1:52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</row>
    <row r="312" spans="1:52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</row>
    <row r="313" spans="1:52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</row>
    <row r="314" spans="1:52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</row>
    <row r="315" spans="1:52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</row>
    <row r="316" spans="1:52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</row>
    <row r="317" spans="1:52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</row>
    <row r="318" spans="1:52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</row>
    <row r="319" spans="1:52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</row>
    <row r="320" spans="1:52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</row>
    <row r="321" spans="1:52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</row>
    <row r="322" spans="1:52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</row>
    <row r="323" spans="1:52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</row>
    <row r="324" spans="1:52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</row>
    <row r="325" spans="1:52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</row>
    <row r="326" spans="1:52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</row>
    <row r="327" spans="1:52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</row>
    <row r="328" spans="1:52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</row>
    <row r="329" spans="1:52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</row>
    <row r="330" spans="1:52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</row>
    <row r="331" spans="1:52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</row>
    <row r="332" spans="1:52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</row>
    <row r="333" spans="1:52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</row>
    <row r="334" spans="1:52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</row>
    <row r="335" spans="1:52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</row>
    <row r="336" spans="1:52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</row>
    <row r="337" spans="1:52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</row>
    <row r="338" spans="1:52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</row>
    <row r="339" spans="1:52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</row>
    <row r="340" spans="1:52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</row>
    <row r="341" spans="1:52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</row>
    <row r="342" spans="1:52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</row>
    <row r="343" spans="1:52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</row>
    <row r="344" spans="1:52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</row>
    <row r="345" spans="1:52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</row>
    <row r="346" spans="1:52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</row>
    <row r="347" spans="1:52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</row>
    <row r="348" spans="1:52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</row>
    <row r="349" spans="1:52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</row>
    <row r="350" spans="1:52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</row>
    <row r="351" spans="1:52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</row>
    <row r="352" spans="1:52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</row>
    <row r="353" spans="1:52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</row>
    <row r="354" spans="1:52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</row>
    <row r="355" spans="1:52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</row>
    <row r="356" spans="1:52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</row>
    <row r="357" spans="1:52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</row>
    <row r="358" spans="1:52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</row>
    <row r="359" spans="1:52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</row>
    <row r="360" spans="1:52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</row>
    <row r="361" spans="1:52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</row>
    <row r="362" spans="1:52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</row>
    <row r="363" spans="1:52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</row>
    <row r="364" spans="1:52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</row>
    <row r="365" spans="1:52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</row>
    <row r="366" spans="1:52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</row>
    <row r="367" spans="1:52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</row>
    <row r="368" spans="1:52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</row>
    <row r="369" spans="1:52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</row>
    <row r="370" spans="1:52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</row>
    <row r="371" spans="1:52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</row>
    <row r="372" spans="1:52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</row>
    <row r="373" spans="1:52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</row>
    <row r="374" spans="1:52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</row>
    <row r="375" spans="1:52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</row>
    <row r="376" spans="1:52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</row>
    <row r="377" spans="1:52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</row>
    <row r="378" spans="1:52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</row>
    <row r="379" spans="1:52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</row>
    <row r="380" spans="1:52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</row>
    <row r="381" spans="1:52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</row>
    <row r="382" spans="1:52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</row>
    <row r="383" spans="1:52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</row>
    <row r="384" spans="1:52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</row>
    <row r="385" spans="1:52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</row>
    <row r="386" spans="1:52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</row>
    <row r="387" spans="1:52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</row>
    <row r="388" spans="1:52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</row>
    <row r="389" spans="1:52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</row>
    <row r="390" spans="1:52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</row>
    <row r="391" spans="1:52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</row>
    <row r="392" spans="1:52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</row>
    <row r="393" spans="1:52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</row>
    <row r="394" spans="1:52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</row>
    <row r="395" spans="1:52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</row>
    <row r="396" spans="1:52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</row>
    <row r="397" spans="1:52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</row>
    <row r="398" spans="1:52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</row>
    <row r="399" spans="1:52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</row>
    <row r="400" spans="1:52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</row>
    <row r="401" spans="1:52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</row>
    <row r="402" spans="1:52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</row>
    <row r="403" spans="1:52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</row>
    <row r="404" spans="1:52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</row>
    <row r="405" spans="1:52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</row>
    <row r="406" spans="1:52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</row>
    <row r="407" spans="1:52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</row>
    <row r="408" spans="1:52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</row>
    <row r="409" spans="1:52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</row>
    <row r="410" spans="1:52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</row>
    <row r="411" spans="1:52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</row>
    <row r="412" spans="1:52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</row>
    <row r="413" spans="1:52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</row>
    <row r="414" spans="1:52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</row>
    <row r="415" spans="1:52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</row>
    <row r="416" spans="1:52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</row>
    <row r="417" spans="1:52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</row>
    <row r="418" spans="1:52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</row>
    <row r="419" spans="1:52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</row>
    <row r="420" spans="1:52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</row>
    <row r="421" spans="1:52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</row>
    <row r="422" spans="1:52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</row>
    <row r="423" spans="1:52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</row>
    <row r="424" spans="1:52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</row>
    <row r="425" spans="1:52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</row>
    <row r="426" spans="1:52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</row>
    <row r="427" spans="1:52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</row>
    <row r="428" spans="1:52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</row>
    <row r="429" spans="1:52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</row>
    <row r="430" spans="1:52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Model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2011-08-18T06:36:25Z</dcterms:created>
  <dcterms:modified xsi:type="dcterms:W3CDTF">2011-08-23T10:09:47Z</dcterms:modified>
</cp:coreProperties>
</file>